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сырье" sheetId="1" r:id="rId1"/>
    <sheet name="затор" sheetId="2" r:id="rId2"/>
    <sheet name="ректификация" sheetId="3" r:id="rId3"/>
    <sheet name="водка" sheetId="4" r:id="rId4"/>
    <sheet name="Лист2" sheetId="5" r:id="rId5"/>
  </sheets>
  <calcPr calcId="124519"/>
</workbook>
</file>

<file path=xl/calcChain.xml><?xml version="1.0" encoding="utf-8"?>
<calcChain xmlns="http://schemas.openxmlformats.org/spreadsheetml/2006/main">
  <c r="C49" i="2"/>
  <c r="B21"/>
  <c r="B19"/>
  <c r="E8" l="1"/>
  <c r="E7"/>
  <c r="E6"/>
  <c r="E5"/>
  <c r="E4"/>
  <c r="B99" i="1"/>
  <c r="B100"/>
  <c r="B11" i="2"/>
  <c r="B9"/>
  <c r="B8"/>
  <c r="B7"/>
  <c r="B6"/>
  <c r="B5"/>
  <c r="B4"/>
  <c r="B41" i="1"/>
  <c r="B97"/>
  <c r="B101"/>
  <c r="B98"/>
  <c r="B94"/>
  <c r="B87"/>
  <c r="B92"/>
  <c r="B91"/>
  <c r="B84"/>
  <c r="B75"/>
  <c r="B66"/>
  <c r="B57"/>
  <c r="B85"/>
  <c r="B67"/>
  <c r="B69" s="1"/>
  <c r="B48"/>
  <c r="B49" s="1"/>
  <c r="B51" s="1"/>
  <c r="B36"/>
  <c r="B37" s="1"/>
  <c r="B39" s="1"/>
  <c r="B76" s="1"/>
  <c r="B78" s="1"/>
  <c r="B6"/>
  <c r="B28"/>
  <c r="B29" s="1"/>
  <c r="B17"/>
  <c r="B16"/>
  <c r="B15"/>
  <c r="B14"/>
  <c r="B58" s="1"/>
  <c r="B60" s="1"/>
  <c r="H51"/>
  <c r="H47"/>
  <c r="H45"/>
  <c r="B18" s="1"/>
  <c r="H43"/>
  <c r="H20"/>
  <c r="H17"/>
  <c r="B19" s="1"/>
  <c r="H15"/>
  <c r="H14"/>
  <c r="B13" s="1"/>
  <c r="B12"/>
  <c r="B11"/>
  <c r="B10"/>
  <c r="H8"/>
  <c r="B9" s="1"/>
  <c r="H7"/>
  <c r="B8" s="1"/>
  <c r="H6"/>
  <c r="B7" s="1"/>
  <c r="H5"/>
</calcChain>
</file>

<file path=xl/sharedStrings.xml><?xml version="1.0" encoding="utf-8"?>
<sst xmlns="http://schemas.openxmlformats.org/spreadsheetml/2006/main" count="211" uniqueCount="131">
  <si>
    <t>сырье</t>
  </si>
  <si>
    <t>сахар</t>
  </si>
  <si>
    <t>Крахмал</t>
  </si>
  <si>
    <t>рис</t>
  </si>
  <si>
    <t>крахмал</t>
  </si>
  <si>
    <t>Содержание крахмала в различном сырье</t>
  </si>
  <si>
    <t>Вид и сорт муки</t>
  </si>
  <si>
    <t>Белки</t>
  </si>
  <si>
    <t>Пенто­заны</t>
  </si>
  <si>
    <t>Жиры</t>
  </si>
  <si>
    <t>Сахара</t>
  </si>
  <si>
    <t>Целлю­лоза</t>
  </si>
  <si>
    <t>Зола</t>
  </si>
  <si>
    <r>
      <t>Пшеничная мука:</t>
    </r>
    <r>
      <rPr>
        <sz val="9"/>
        <color rgb="FF555555"/>
        <rFont val="Inherit"/>
      </rPr>
      <t>высшего сорта первого сорта второго сорта обойная</t>
    </r>
  </si>
  <si>
    <t>Ржаная мука: сеяная обдирная обойная</t>
  </si>
  <si>
    <t>Пшеничная мука</t>
  </si>
  <si>
    <t>высшего сорта</t>
  </si>
  <si>
    <t>первого сорта</t>
  </si>
  <si>
    <t>второго сорта</t>
  </si>
  <si>
    <t>обойная</t>
  </si>
  <si>
    <t>крахмал а процентах</t>
  </si>
  <si>
    <t>Ржаная мука</t>
  </si>
  <si>
    <t>обдирная</t>
  </si>
  <si>
    <t>79,0 -70,6</t>
  </si>
  <si>
    <t>77,5 - 69,0</t>
  </si>
  <si>
    <t>71,0 - 64,8</t>
  </si>
  <si>
    <t>66,0 - 63,0</t>
  </si>
  <si>
    <t>78,0 - 83,0</t>
  </si>
  <si>
    <t>рисовая мука</t>
  </si>
  <si>
    <t>79,0 - 84,0</t>
  </si>
  <si>
    <t>рис (белый)</t>
  </si>
  <si>
    <t>просо</t>
  </si>
  <si>
    <t>69,0 - 56,0</t>
  </si>
  <si>
    <t>кукуруза</t>
  </si>
  <si>
    <t>кукурузная мука</t>
  </si>
  <si>
    <t>65,0 - 67,0</t>
  </si>
  <si>
    <t>овес</t>
  </si>
  <si>
    <t>рожь</t>
  </si>
  <si>
    <t>пшеница</t>
  </si>
  <si>
    <t>пшеница (зерно)</t>
  </si>
  <si>
    <t>рожь (зерно)</t>
  </si>
  <si>
    <t>ячмень</t>
  </si>
  <si>
    <t>ячмень (зерно)</t>
  </si>
  <si>
    <t>ячмень (мука)</t>
  </si>
  <si>
    <t>белый хлеб</t>
  </si>
  <si>
    <t>ржаной хлеб</t>
  </si>
  <si>
    <t>выпечка из слоеного теста</t>
  </si>
  <si>
    <t>сухари</t>
  </si>
  <si>
    <t>спагетти</t>
  </si>
  <si>
    <t>лапша</t>
  </si>
  <si>
    <t>картофель</t>
  </si>
  <si>
    <t>25,0 - 15,0</t>
  </si>
  <si>
    <t>горох</t>
  </si>
  <si>
    <t xml:space="preserve">50,0 - 60,0 </t>
  </si>
  <si>
    <t>желуди</t>
  </si>
  <si>
    <t>37,0 - 51,0</t>
  </si>
  <si>
    <t>рогоз</t>
  </si>
  <si>
    <t>рогоз (корневища)</t>
  </si>
  <si>
    <t>ягель</t>
  </si>
  <si>
    <t>ягель (Цетрария исландская)</t>
  </si>
  <si>
    <t>45,0 - 46,0</t>
  </si>
  <si>
    <t>Сырье и выход АС с основного сырья для винокурения</t>
  </si>
  <si>
    <t>пшено (просо)</t>
  </si>
  <si>
    <t>мука пшеничная в/с</t>
  </si>
  <si>
    <t>мука пшеничная 1/с</t>
  </si>
  <si>
    <t>мука пшеничная 2/с</t>
  </si>
  <si>
    <t>мука пшеничная об.</t>
  </si>
  <si>
    <t xml:space="preserve">сеяная </t>
  </si>
  <si>
    <t>мука ржаная сеян.</t>
  </si>
  <si>
    <t>мука ржаная обдир.</t>
  </si>
  <si>
    <t>выход в литрах АС с 1 кг сырья</t>
  </si>
  <si>
    <t>мука ржаная об.</t>
  </si>
  <si>
    <t>ячмень (зерно, крупа)</t>
  </si>
  <si>
    <t>кукуруза (зерно, крупа)</t>
  </si>
  <si>
    <t>рожь (зерно, крупа)</t>
  </si>
  <si>
    <t>пшеница (зерно, крупа)</t>
  </si>
  <si>
    <t>горох (цельный, крупа)</t>
  </si>
  <si>
    <t>1кг крахмала =&gt; 1,11кг сахара</t>
  </si>
  <si>
    <t>1кг сахара =&gt; 0,511кг (или 0,64л) спирта.</t>
  </si>
  <si>
    <t>Расчет выхода АС с любого крахмалосодержащего сырья</t>
  </si>
  <si>
    <t>вес сырья</t>
  </si>
  <si>
    <t>Выход АС в литрах с кг</t>
  </si>
  <si>
    <t>Выход АС в литрах всего</t>
  </si>
  <si>
    <t>содержание крахмала в %</t>
  </si>
  <si>
    <t>Наше сырье</t>
  </si>
  <si>
    <t>Потери теоретические %</t>
  </si>
  <si>
    <t>Выход общий с учетом потерь (в литрах)</t>
  </si>
  <si>
    <t>Если делаем смесь</t>
  </si>
  <si>
    <t>компонент 1</t>
  </si>
  <si>
    <t>Выход АС в литрах с нашей навески</t>
  </si>
  <si>
    <t>компонент 2</t>
  </si>
  <si>
    <t>компонент 3</t>
  </si>
  <si>
    <t>компонент 4</t>
  </si>
  <si>
    <t>компонент 5</t>
  </si>
  <si>
    <t>а может быть сахара добавить…</t>
  </si>
  <si>
    <t>сахара добавляем (кг)</t>
  </si>
  <si>
    <t>название сырья</t>
  </si>
  <si>
    <t>вес сырья в кг</t>
  </si>
  <si>
    <t>Выход АС с учетом потерь</t>
  </si>
  <si>
    <t xml:space="preserve">Итоги </t>
  </si>
  <si>
    <t>Общее содержание крахмала кг</t>
  </si>
  <si>
    <t>Общее содержание  сахаров кг</t>
  </si>
  <si>
    <t>содержание крахмала в кг</t>
  </si>
  <si>
    <t>то что мы выбрали в предыдущей вкладке</t>
  </si>
  <si>
    <t>Вес крахмалосодержащего сырья</t>
  </si>
  <si>
    <t>Общий вес сырья уже с сахаром</t>
  </si>
  <si>
    <t>А теперь добавим воду!</t>
  </si>
  <si>
    <t>Нужен гидромодуль</t>
  </si>
  <si>
    <t>сырья у нас в кг</t>
  </si>
  <si>
    <t>Тогда воды нужно добавить</t>
  </si>
  <si>
    <t>Браги при этом получиться примерно при плотности сырья 1,4 (по викторчику)</t>
  </si>
  <si>
    <t>Если нужно рассчитать на определенный объем браги</t>
  </si>
  <si>
    <t>Браги нам нужно получить</t>
  </si>
  <si>
    <t>Тогда сырья добавить</t>
  </si>
  <si>
    <t>Воды добавить</t>
  </si>
  <si>
    <t>А какой гидромодуль вообще нужен?</t>
  </si>
  <si>
    <t>Для сахарной рекомендуют 5</t>
  </si>
  <si>
    <t>Для зерна 4</t>
  </si>
  <si>
    <t xml:space="preserve">1. Наше сырье </t>
  </si>
  <si>
    <t>2. Если делаем смесь</t>
  </si>
  <si>
    <t>При выбранном гидромодуле и сырье для нашей браги теоретическая спиртуозность ее получиться</t>
  </si>
  <si>
    <t>Параметры сусла у нас выходят такие :</t>
  </si>
  <si>
    <t>Сырье кг</t>
  </si>
  <si>
    <t>воды л</t>
  </si>
  <si>
    <t>крахмала кг</t>
  </si>
  <si>
    <t>гидромодуль</t>
  </si>
  <si>
    <t>АС теоретически может набродить</t>
  </si>
  <si>
    <t>выбираем или из таблицы 1. Наше сырье или из таблицы 2. Если делаем смесь</t>
  </si>
  <si>
    <t>Обем браги л</t>
  </si>
  <si>
    <t>Спиртуозность не должна превышать 10-11 градусов при использовании обычных дрожжей.</t>
  </si>
  <si>
    <t>Значения в желтые ячейки вносятся вручную!!!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</si>
</sst>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dventure"/>
      <charset val="204"/>
    </font>
    <font>
      <sz val="9"/>
      <color rgb="FF555555"/>
      <name val="Inherit"/>
    </font>
    <font>
      <b/>
      <sz val="9"/>
      <color rgb="FF555555"/>
      <name val="Inherit"/>
    </font>
    <font>
      <i/>
      <sz val="9"/>
      <color rgb="FF555555"/>
      <name val="Inherit"/>
    </font>
    <font>
      <sz val="11"/>
      <color rgb="FF0070C0"/>
      <name val="Adventure"/>
      <charset val="204"/>
    </font>
    <font>
      <b/>
      <sz val="11"/>
      <color theme="1"/>
      <name val="Adventure"/>
      <charset val="204"/>
    </font>
    <font>
      <sz val="14"/>
      <color theme="1"/>
      <name val="Adventure"/>
      <charset val="204"/>
    </font>
    <font>
      <sz val="12"/>
      <color theme="1"/>
      <name val="Adventure"/>
      <charset val="204"/>
    </font>
    <font>
      <b/>
      <sz val="14"/>
      <color theme="1"/>
      <name val="Adventure"/>
      <charset val="204"/>
    </font>
    <font>
      <b/>
      <sz val="20"/>
      <color theme="1"/>
      <name val="Adventure"/>
      <charset val="204"/>
    </font>
    <font>
      <b/>
      <sz val="12"/>
      <color theme="1"/>
      <name val="Adventure"/>
      <charset val="204"/>
    </font>
    <font>
      <sz val="16"/>
      <color theme="1"/>
      <name val="Adventure"/>
      <charset val="204"/>
    </font>
    <font>
      <sz val="20"/>
      <color theme="1"/>
      <name val="Adventure"/>
      <charset val="204"/>
    </font>
    <font>
      <sz val="18"/>
      <color theme="1"/>
      <name val="Adventure"/>
      <charset val="204"/>
    </font>
    <font>
      <b/>
      <sz val="26"/>
      <color theme="1"/>
      <name val="Adventure"/>
      <charset val="204"/>
    </font>
    <font>
      <u/>
      <sz val="20"/>
      <color theme="1"/>
      <name val="Adventure"/>
      <charset val="204"/>
    </font>
    <font>
      <sz val="11"/>
      <color rgb="FFFF0000"/>
      <name val="Adventure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1" xfId="0" applyFont="1" applyBorder="1"/>
    <xf numFmtId="0" fontId="2" fillId="4" borderId="1" xfId="0" applyFont="1" applyFill="1" applyBorder="1"/>
    <xf numFmtId="0" fontId="2" fillId="4" borderId="0" xfId="0" applyFont="1" applyFill="1" applyBorder="1"/>
    <xf numFmtId="0" fontId="3" fillId="5" borderId="0" xfId="0" applyFont="1" applyFill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0" fillId="5" borderId="9" xfId="0" applyFill="1" applyBorder="1"/>
    <xf numFmtId="0" fontId="2" fillId="0" borderId="0" xfId="0" applyFont="1"/>
    <xf numFmtId="0" fontId="2" fillId="0" borderId="1" xfId="0" applyFont="1" applyFill="1" applyBorder="1"/>
    <xf numFmtId="165" fontId="2" fillId="4" borderId="1" xfId="0" applyNumberFormat="1" applyFont="1" applyFill="1" applyBorder="1"/>
    <xf numFmtId="165" fontId="2" fillId="0" borderId="1" xfId="0" applyNumberFormat="1" applyFont="1" applyBorder="1"/>
    <xf numFmtId="0" fontId="2" fillId="3" borderId="1" xfId="0" applyFont="1" applyFill="1" applyBorder="1"/>
    <xf numFmtId="165" fontId="2" fillId="3" borderId="1" xfId="0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/>
    <xf numFmtId="164" fontId="2" fillId="0" borderId="1" xfId="0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/>
    <xf numFmtId="164" fontId="2" fillId="0" borderId="10" xfId="0" applyNumberFormat="1" applyFont="1" applyFill="1" applyBorder="1" applyAlignment="1">
      <alignment vertical="center"/>
    </xf>
    <xf numFmtId="164" fontId="2" fillId="0" borderId="12" xfId="0" applyNumberFormat="1" applyFont="1" applyFill="1" applyBorder="1" applyAlignment="1">
      <alignment vertical="center"/>
    </xf>
    <xf numFmtId="0" fontId="9" fillId="0" borderId="0" xfId="0" applyFont="1"/>
    <xf numFmtId="0" fontId="11" fillId="0" borderId="0" xfId="0" applyFont="1"/>
    <xf numFmtId="0" fontId="7" fillId="0" borderId="0" xfId="0" applyFont="1"/>
    <xf numFmtId="0" fontId="12" fillId="0" borderId="0" xfId="0" applyFont="1"/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9" fontId="2" fillId="0" borderId="10" xfId="1" applyFont="1" applyFill="1" applyBorder="1" applyAlignment="1">
      <alignment horizontal="center"/>
    </xf>
    <xf numFmtId="9" fontId="2" fillId="0" borderId="11" xfId="1" applyFont="1" applyFill="1" applyBorder="1" applyAlignment="1">
      <alignment horizontal="center"/>
    </xf>
    <xf numFmtId="9" fontId="2" fillId="0" borderId="12" xfId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165" fontId="11" fillId="0" borderId="1" xfId="0" applyNumberFormat="1" applyFont="1" applyBorder="1" applyAlignment="1">
      <alignment horizontal="center" vertical="center"/>
    </xf>
    <xf numFmtId="0" fontId="5" fillId="5" borderId="5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5" borderId="7" xfId="0" applyFont="1" applyFill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11" fillId="0" borderId="13" xfId="0" applyNumberFormat="1" applyFont="1" applyBorder="1" applyAlignment="1">
      <alignment horizontal="center" vertical="center"/>
    </xf>
    <xf numFmtId="165" fontId="11" fillId="0" borderId="14" xfId="0" applyNumberFormat="1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8" fillId="6" borderId="1" xfId="0" applyFont="1" applyFill="1" applyBorder="1"/>
    <xf numFmtId="0" fontId="2" fillId="6" borderId="1" xfId="0" applyFont="1" applyFill="1" applyBorder="1" applyAlignment="1">
      <alignment horizontal="center"/>
    </xf>
    <xf numFmtId="165" fontId="11" fillId="6" borderId="1" xfId="0" applyNumberFormat="1" applyFont="1" applyFill="1" applyBorder="1" applyAlignment="1">
      <alignment horizontal="center"/>
    </xf>
    <xf numFmtId="165" fontId="7" fillId="6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5" fillId="0" borderId="0" xfId="0" applyFont="1"/>
    <xf numFmtId="0" fontId="14" fillId="0" borderId="0" xfId="0" applyFont="1"/>
    <xf numFmtId="0" fontId="2" fillId="0" borderId="1" xfId="0" applyFont="1" applyBorder="1" applyAlignment="1">
      <alignment horizontal="center" wrapText="1"/>
    </xf>
    <xf numFmtId="164" fontId="16" fillId="0" borderId="13" xfId="0" applyNumberFormat="1" applyFont="1" applyBorder="1" applyAlignment="1">
      <alignment horizontal="center" vertical="center"/>
    </xf>
    <xf numFmtId="164" fontId="16" fillId="0" borderId="15" xfId="0" applyNumberFormat="1" applyFont="1" applyBorder="1" applyAlignment="1">
      <alignment horizontal="center" vertical="center"/>
    </xf>
    <xf numFmtId="164" fontId="16" fillId="0" borderId="14" xfId="0" applyNumberFormat="1" applyFont="1" applyBorder="1" applyAlignment="1">
      <alignment horizontal="center" vertical="center"/>
    </xf>
    <xf numFmtId="0" fontId="8" fillId="0" borderId="0" xfId="0" applyFont="1"/>
    <xf numFmtId="0" fontId="13" fillId="0" borderId="1" xfId="0" applyFont="1" applyBorder="1" applyAlignment="1">
      <alignment vertical="center" wrapText="1"/>
    </xf>
    <xf numFmtId="0" fontId="14" fillId="3" borderId="13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0" fontId="17" fillId="0" borderId="0" xfId="0" applyFont="1"/>
    <xf numFmtId="0" fontId="2" fillId="0" borderId="0" xfId="0" applyFont="1" applyBorder="1"/>
    <xf numFmtId="0" fontId="18" fillId="0" borderId="0" xfId="0" applyFont="1"/>
    <xf numFmtId="0" fontId="18" fillId="0" borderId="0" xfId="0" applyFont="1" applyBorder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1"/>
  <sheetViews>
    <sheetView topLeftCell="A88" workbookViewId="0">
      <selection activeCell="A96" sqref="A96:B101"/>
    </sheetView>
  </sheetViews>
  <sheetFormatPr defaultRowHeight="17.25"/>
  <cols>
    <col min="1" max="1" width="35.5703125" style="11" customWidth="1"/>
    <col min="2" max="2" width="31.28515625" style="11" customWidth="1"/>
    <col min="3" max="5" width="9.140625" style="11"/>
    <col min="6" max="6" width="9.5703125" style="11" customWidth="1"/>
    <col min="7" max="7" width="12.140625" style="11" customWidth="1"/>
    <col min="8" max="8" width="18.140625" style="11" customWidth="1"/>
    <col min="9" max="16384" width="9.140625" style="11"/>
  </cols>
  <sheetData>
    <row r="1" spans="1:8" ht="18">
      <c r="A1" s="29" t="s">
        <v>61</v>
      </c>
      <c r="B1" s="26"/>
      <c r="C1" s="26"/>
      <c r="D1" s="29" t="s">
        <v>5</v>
      </c>
      <c r="E1" s="26"/>
      <c r="F1" s="26"/>
      <c r="G1" s="26"/>
    </row>
    <row r="2" spans="1:8" ht="18">
      <c r="A2" s="26"/>
      <c r="B2" s="26"/>
      <c r="C2" s="26"/>
      <c r="D2" s="26"/>
      <c r="E2" s="26"/>
      <c r="F2" s="26"/>
      <c r="G2" s="26"/>
    </row>
    <row r="3" spans="1:8" ht="21.75">
      <c r="A3" s="1" t="s">
        <v>0</v>
      </c>
      <c r="B3" s="1" t="s">
        <v>70</v>
      </c>
      <c r="D3" s="34" t="s">
        <v>0</v>
      </c>
      <c r="E3" s="44"/>
      <c r="F3" s="35"/>
      <c r="G3" s="34" t="s">
        <v>20</v>
      </c>
      <c r="H3" s="35"/>
    </row>
    <row r="4" spans="1:8">
      <c r="A4" s="2" t="s">
        <v>1</v>
      </c>
      <c r="B4" s="13">
        <v>0.64</v>
      </c>
      <c r="D4" s="36" t="s">
        <v>15</v>
      </c>
      <c r="E4" s="37"/>
      <c r="F4" s="37"/>
      <c r="G4" s="37"/>
      <c r="H4" s="38"/>
    </row>
    <row r="5" spans="1:8">
      <c r="A5" s="3" t="s">
        <v>4</v>
      </c>
      <c r="B5" s="13">
        <v>0.71</v>
      </c>
      <c r="D5" s="36" t="s">
        <v>16</v>
      </c>
      <c r="E5" s="37"/>
      <c r="F5" s="38"/>
      <c r="G5" s="20" t="s">
        <v>23</v>
      </c>
      <c r="H5" s="20">
        <f>(79+70.6)/2</f>
        <v>74.8</v>
      </c>
    </row>
    <row r="6" spans="1:8">
      <c r="A6" s="15" t="s">
        <v>63</v>
      </c>
      <c r="B6" s="16">
        <f>(H5/100)*B5</f>
        <v>0.53108</v>
      </c>
      <c r="D6" s="36" t="s">
        <v>17</v>
      </c>
      <c r="E6" s="37"/>
      <c r="F6" s="38"/>
      <c r="G6" s="20" t="s">
        <v>24</v>
      </c>
      <c r="H6" s="20">
        <f>(77.5+69)/2</f>
        <v>73.25</v>
      </c>
    </row>
    <row r="7" spans="1:8">
      <c r="A7" s="1" t="s">
        <v>64</v>
      </c>
      <c r="B7" s="14">
        <f>H6/100*B5</f>
        <v>0.52007499999999995</v>
      </c>
      <c r="D7" s="45" t="s">
        <v>18</v>
      </c>
      <c r="E7" s="46"/>
      <c r="F7" s="47"/>
      <c r="G7" s="21" t="s">
        <v>25</v>
      </c>
      <c r="H7" s="21">
        <f>(71+64.8)/2</f>
        <v>67.900000000000006</v>
      </c>
    </row>
    <row r="8" spans="1:8">
      <c r="A8" s="1" t="s">
        <v>65</v>
      </c>
      <c r="B8" s="14">
        <f>H7/100*B5</f>
        <v>0.48209000000000002</v>
      </c>
      <c r="D8" s="36" t="s">
        <v>19</v>
      </c>
      <c r="E8" s="37"/>
      <c r="F8" s="38"/>
      <c r="G8" s="20" t="s">
        <v>26</v>
      </c>
      <c r="H8" s="20">
        <f>(66+63)/2</f>
        <v>64.5</v>
      </c>
    </row>
    <row r="9" spans="1:8">
      <c r="A9" s="1" t="s">
        <v>66</v>
      </c>
      <c r="B9" s="14">
        <f>H8/100*B5</f>
        <v>0.45794999999999997</v>
      </c>
      <c r="D9" s="36" t="s">
        <v>21</v>
      </c>
      <c r="E9" s="37"/>
      <c r="F9" s="37"/>
      <c r="G9" s="37"/>
      <c r="H9" s="38"/>
    </row>
    <row r="10" spans="1:8" ht="18.75" customHeight="1">
      <c r="A10" s="1" t="s">
        <v>68</v>
      </c>
      <c r="B10" s="14">
        <f>G10/100*B5</f>
        <v>0.52184999999999993</v>
      </c>
      <c r="D10" s="36" t="s">
        <v>67</v>
      </c>
      <c r="E10" s="37"/>
      <c r="F10" s="38"/>
      <c r="G10" s="40">
        <v>73.5</v>
      </c>
      <c r="H10" s="41"/>
    </row>
    <row r="11" spans="1:8">
      <c r="A11" s="15" t="s">
        <v>69</v>
      </c>
      <c r="B11" s="16">
        <f>G11/100*B5</f>
        <v>0.47570000000000001</v>
      </c>
      <c r="D11" s="30" t="s">
        <v>22</v>
      </c>
      <c r="E11" s="39"/>
      <c r="F11" s="31"/>
      <c r="G11" s="42">
        <v>67</v>
      </c>
      <c r="H11" s="43"/>
    </row>
    <row r="12" spans="1:8">
      <c r="A12" s="1" t="s">
        <v>71</v>
      </c>
      <c r="B12" s="14">
        <f>G12/100*B5</f>
        <v>0.44019999999999998</v>
      </c>
      <c r="D12" s="30" t="s">
        <v>19</v>
      </c>
      <c r="E12" s="39"/>
      <c r="F12" s="31"/>
      <c r="G12" s="42">
        <v>62</v>
      </c>
      <c r="H12" s="43"/>
    </row>
    <row r="13" spans="1:8">
      <c r="A13" s="15" t="s">
        <v>3</v>
      </c>
      <c r="B13" s="16">
        <f>H14/100*B5</f>
        <v>0.57155</v>
      </c>
      <c r="D13" s="30" t="s">
        <v>3</v>
      </c>
      <c r="E13" s="39"/>
      <c r="F13" s="39"/>
      <c r="G13" s="39"/>
      <c r="H13" s="31"/>
    </row>
    <row r="14" spans="1:8">
      <c r="A14" s="1" t="s">
        <v>72</v>
      </c>
      <c r="B14" s="14">
        <f>G28/100*B5</f>
        <v>0.41179999999999994</v>
      </c>
      <c r="D14" s="36" t="s">
        <v>30</v>
      </c>
      <c r="E14" s="37"/>
      <c r="F14" s="38"/>
      <c r="G14" s="22" t="s">
        <v>27</v>
      </c>
      <c r="H14" s="22">
        <f>(78+83)/2</f>
        <v>80.5</v>
      </c>
    </row>
    <row r="15" spans="1:8">
      <c r="A15" s="15" t="s">
        <v>73</v>
      </c>
      <c r="B15" s="16">
        <f>G19/100*B5</f>
        <v>0.46149999999999997</v>
      </c>
      <c r="D15" s="30" t="s">
        <v>28</v>
      </c>
      <c r="E15" s="39"/>
      <c r="F15" s="31"/>
      <c r="G15" s="23" t="s">
        <v>29</v>
      </c>
      <c r="H15" s="23">
        <f>(79+84)/2</f>
        <v>81.5</v>
      </c>
    </row>
    <row r="16" spans="1:8">
      <c r="A16" s="1" t="s">
        <v>74</v>
      </c>
      <c r="B16" s="14">
        <f>G24/100*B5</f>
        <v>0.36209999999999998</v>
      </c>
      <c r="D16" s="30" t="s">
        <v>31</v>
      </c>
      <c r="E16" s="39"/>
      <c r="F16" s="39"/>
      <c r="G16" s="39"/>
      <c r="H16" s="31"/>
    </row>
    <row r="17" spans="1:8">
      <c r="A17" s="1" t="s">
        <v>75</v>
      </c>
      <c r="B17" s="14">
        <f>G26/100*B5</f>
        <v>0.40469999999999995</v>
      </c>
      <c r="D17" s="36" t="s">
        <v>31</v>
      </c>
      <c r="E17" s="37"/>
      <c r="F17" s="38"/>
      <c r="G17" s="24" t="s">
        <v>32</v>
      </c>
      <c r="H17" s="25">
        <f>(69+56)/2</f>
        <v>62.5</v>
      </c>
    </row>
    <row r="18" spans="1:8" ht="15" customHeight="1">
      <c r="A18" s="1" t="s">
        <v>76</v>
      </c>
      <c r="B18" s="14">
        <f>H45/100*B5</f>
        <v>0.39050000000000001</v>
      </c>
      <c r="D18" s="30" t="s">
        <v>33</v>
      </c>
      <c r="E18" s="39"/>
      <c r="F18" s="39"/>
      <c r="G18" s="39"/>
      <c r="H18" s="31"/>
    </row>
    <row r="19" spans="1:8">
      <c r="A19" s="12" t="s">
        <v>62</v>
      </c>
      <c r="B19" s="14">
        <f>H17/100*B5</f>
        <v>0.44374999999999998</v>
      </c>
      <c r="D19" s="36" t="s">
        <v>33</v>
      </c>
      <c r="E19" s="37"/>
      <c r="F19" s="38"/>
      <c r="G19" s="48">
        <v>65</v>
      </c>
      <c r="H19" s="48"/>
    </row>
    <row r="20" spans="1:8">
      <c r="D20" s="30" t="s">
        <v>34</v>
      </c>
      <c r="E20" s="39"/>
      <c r="F20" s="31"/>
      <c r="G20" s="23" t="s">
        <v>35</v>
      </c>
      <c r="H20" s="23">
        <f>(65+67)/2</f>
        <v>66</v>
      </c>
    </row>
    <row r="21" spans="1:8">
      <c r="A21" s="19" t="s">
        <v>77</v>
      </c>
      <c r="B21" s="19"/>
      <c r="D21" s="30" t="s">
        <v>36</v>
      </c>
      <c r="E21" s="39"/>
      <c r="F21" s="39"/>
      <c r="G21" s="39"/>
      <c r="H21" s="31"/>
    </row>
    <row r="22" spans="1:8">
      <c r="A22" s="19" t="s">
        <v>78</v>
      </c>
      <c r="B22" s="19"/>
      <c r="D22" s="36" t="s">
        <v>36</v>
      </c>
      <c r="E22" s="37"/>
      <c r="F22" s="38"/>
      <c r="G22" s="40">
        <v>61</v>
      </c>
      <c r="H22" s="41"/>
    </row>
    <row r="23" spans="1:8">
      <c r="D23" s="30" t="s">
        <v>37</v>
      </c>
      <c r="E23" s="39"/>
      <c r="F23" s="39"/>
      <c r="G23" s="39"/>
      <c r="H23" s="31"/>
    </row>
    <row r="24" spans="1:8">
      <c r="A24" s="28" t="s">
        <v>79</v>
      </c>
      <c r="D24" s="36" t="s">
        <v>40</v>
      </c>
      <c r="E24" s="37"/>
      <c r="F24" s="38"/>
      <c r="G24" s="40">
        <v>51</v>
      </c>
      <c r="H24" s="41"/>
    </row>
    <row r="25" spans="1:8">
      <c r="D25" s="30" t="s">
        <v>38</v>
      </c>
      <c r="E25" s="39"/>
      <c r="F25" s="39"/>
      <c r="G25" s="39"/>
      <c r="H25" s="31"/>
    </row>
    <row r="26" spans="1:8">
      <c r="A26" s="1" t="s">
        <v>83</v>
      </c>
      <c r="B26" s="17">
        <v>60</v>
      </c>
      <c r="D26" s="36" t="s">
        <v>39</v>
      </c>
      <c r="E26" s="37"/>
      <c r="F26" s="38"/>
      <c r="G26" s="40">
        <v>57</v>
      </c>
      <c r="H26" s="41"/>
    </row>
    <row r="27" spans="1:8">
      <c r="A27" s="1" t="s">
        <v>80</v>
      </c>
      <c r="B27" s="17">
        <v>1</v>
      </c>
      <c r="D27" s="30" t="s">
        <v>41</v>
      </c>
      <c r="E27" s="39"/>
      <c r="F27" s="39"/>
      <c r="G27" s="39"/>
      <c r="H27" s="31"/>
    </row>
    <row r="28" spans="1:8">
      <c r="A28" s="1" t="s">
        <v>81</v>
      </c>
      <c r="B28" s="18">
        <f>B26/100*B5</f>
        <v>0.42599999999999999</v>
      </c>
      <c r="D28" s="36" t="s">
        <v>42</v>
      </c>
      <c r="E28" s="37"/>
      <c r="F28" s="38"/>
      <c r="G28" s="40">
        <v>58</v>
      </c>
      <c r="H28" s="41"/>
    </row>
    <row r="29" spans="1:8">
      <c r="A29" s="12" t="s">
        <v>82</v>
      </c>
      <c r="B29" s="18">
        <f>B28*B27</f>
        <v>0.42599999999999999</v>
      </c>
      <c r="D29" s="36" t="s">
        <v>43</v>
      </c>
      <c r="E29" s="37"/>
      <c r="F29" s="38"/>
      <c r="G29" s="40">
        <v>72</v>
      </c>
      <c r="H29" s="41"/>
    </row>
    <row r="30" spans="1:8">
      <c r="D30" s="30" t="s">
        <v>44</v>
      </c>
      <c r="E30" s="39"/>
      <c r="F30" s="39"/>
      <c r="G30" s="39"/>
      <c r="H30" s="31"/>
    </row>
    <row r="31" spans="1:8">
      <c r="D31" s="36" t="s">
        <v>44</v>
      </c>
      <c r="E31" s="37"/>
      <c r="F31" s="38"/>
      <c r="G31" s="40">
        <v>48</v>
      </c>
      <c r="H31" s="41"/>
    </row>
    <row r="32" spans="1:8" ht="30">
      <c r="A32" s="27" t="s">
        <v>84</v>
      </c>
      <c r="D32" s="30" t="s">
        <v>45</v>
      </c>
      <c r="E32" s="39"/>
      <c r="F32" s="39"/>
      <c r="G32" s="39"/>
      <c r="H32" s="31"/>
    </row>
    <row r="33" spans="1:8">
      <c r="A33" s="1" t="s">
        <v>96</v>
      </c>
      <c r="B33" s="57" t="s">
        <v>38</v>
      </c>
      <c r="D33" s="36" t="s">
        <v>45</v>
      </c>
      <c r="E33" s="37"/>
      <c r="F33" s="38"/>
      <c r="G33" s="40">
        <v>45</v>
      </c>
      <c r="H33" s="41"/>
    </row>
    <row r="34" spans="1:8">
      <c r="A34" s="1" t="s">
        <v>83</v>
      </c>
      <c r="B34" s="17">
        <v>65</v>
      </c>
      <c r="D34" s="30" t="s">
        <v>46</v>
      </c>
      <c r="E34" s="39"/>
      <c r="F34" s="39"/>
      <c r="G34" s="39"/>
      <c r="H34" s="31"/>
    </row>
    <row r="35" spans="1:8">
      <c r="A35" s="1" t="s">
        <v>97</v>
      </c>
      <c r="B35" s="17">
        <v>15</v>
      </c>
      <c r="D35" s="36" t="s">
        <v>46</v>
      </c>
      <c r="E35" s="37"/>
      <c r="F35" s="38"/>
      <c r="G35" s="40">
        <v>37</v>
      </c>
      <c r="H35" s="41"/>
    </row>
    <row r="36" spans="1:8" ht="21.75">
      <c r="A36" s="1" t="s">
        <v>81</v>
      </c>
      <c r="B36" s="55">
        <f>(B34/100)*B5</f>
        <v>0.46149999999999997</v>
      </c>
      <c r="D36" s="30" t="s">
        <v>47</v>
      </c>
      <c r="E36" s="39"/>
      <c r="F36" s="39"/>
      <c r="G36" s="39"/>
      <c r="H36" s="31"/>
    </row>
    <row r="37" spans="1:8" ht="21.75">
      <c r="A37" s="12" t="s">
        <v>82</v>
      </c>
      <c r="B37" s="56">
        <f>B36*B35</f>
        <v>6.9224999999999994</v>
      </c>
      <c r="D37" s="36" t="s">
        <v>47</v>
      </c>
      <c r="E37" s="37"/>
      <c r="F37" s="38"/>
      <c r="G37" s="40">
        <v>61</v>
      </c>
      <c r="H37" s="41"/>
    </row>
    <row r="38" spans="1:8">
      <c r="A38" s="1" t="s">
        <v>85</v>
      </c>
      <c r="B38" s="17">
        <v>20</v>
      </c>
      <c r="D38" s="30" t="s">
        <v>48</v>
      </c>
      <c r="E38" s="39"/>
      <c r="F38" s="39"/>
      <c r="G38" s="39"/>
      <c r="H38" s="31"/>
    </row>
    <row r="39" spans="1:8">
      <c r="A39" s="49" t="s">
        <v>86</v>
      </c>
      <c r="B39" s="51">
        <f>B37*(100-B38)/100</f>
        <v>5.5379999999999994</v>
      </c>
      <c r="D39" s="36" t="s">
        <v>48</v>
      </c>
      <c r="E39" s="37"/>
      <c r="F39" s="38"/>
      <c r="G39" s="40">
        <v>75</v>
      </c>
      <c r="H39" s="41"/>
    </row>
    <row r="40" spans="1:8">
      <c r="A40" s="50"/>
      <c r="B40" s="51"/>
      <c r="D40" s="30" t="s">
        <v>49</v>
      </c>
      <c r="E40" s="39"/>
      <c r="F40" s="39"/>
      <c r="G40" s="39"/>
      <c r="H40" s="31"/>
    </row>
    <row r="41" spans="1:8" ht="30">
      <c r="A41" s="1" t="s">
        <v>102</v>
      </c>
      <c r="B41" s="69">
        <f>B34*(B35/100)</f>
        <v>9.75</v>
      </c>
      <c r="D41" s="36" t="s">
        <v>49</v>
      </c>
      <c r="E41" s="37"/>
      <c r="F41" s="38"/>
      <c r="G41" s="40">
        <v>65</v>
      </c>
      <c r="H41" s="41"/>
    </row>
    <row r="42" spans="1:8" ht="30">
      <c r="A42" s="27" t="s">
        <v>87</v>
      </c>
      <c r="D42" s="30" t="s">
        <v>50</v>
      </c>
      <c r="E42" s="39"/>
      <c r="F42" s="39"/>
      <c r="G42" s="39"/>
      <c r="H42" s="31"/>
    </row>
    <row r="43" spans="1:8">
      <c r="D43" s="36" t="s">
        <v>50</v>
      </c>
      <c r="E43" s="37"/>
      <c r="F43" s="38"/>
      <c r="G43" s="22" t="s">
        <v>51</v>
      </c>
      <c r="H43" s="22">
        <f>(25+15)/2</f>
        <v>20</v>
      </c>
    </row>
    <row r="44" spans="1:8">
      <c r="A44" s="62" t="s">
        <v>88</v>
      </c>
      <c r="B44" s="63"/>
      <c r="D44" s="30" t="s">
        <v>52</v>
      </c>
      <c r="E44" s="39"/>
      <c r="F44" s="39"/>
      <c r="G44" s="39"/>
      <c r="H44" s="31"/>
    </row>
    <row r="45" spans="1:8">
      <c r="A45" s="1" t="s">
        <v>96</v>
      </c>
      <c r="B45" s="57" t="s">
        <v>38</v>
      </c>
      <c r="D45" s="36" t="s">
        <v>52</v>
      </c>
      <c r="E45" s="37"/>
      <c r="F45" s="38"/>
      <c r="G45" s="22" t="s">
        <v>53</v>
      </c>
      <c r="H45" s="22">
        <f>(50+60)/2</f>
        <v>55</v>
      </c>
    </row>
    <row r="46" spans="1:8">
      <c r="A46" s="1" t="s">
        <v>83</v>
      </c>
      <c r="B46" s="57">
        <v>65</v>
      </c>
      <c r="D46" s="30" t="s">
        <v>54</v>
      </c>
      <c r="E46" s="39"/>
      <c r="F46" s="39"/>
      <c r="G46" s="39"/>
      <c r="H46" s="31"/>
    </row>
    <row r="47" spans="1:8">
      <c r="A47" s="1" t="s">
        <v>97</v>
      </c>
      <c r="B47" s="57">
        <v>1</v>
      </c>
      <c r="D47" s="36" t="s">
        <v>54</v>
      </c>
      <c r="E47" s="37"/>
      <c r="F47" s="38"/>
      <c r="G47" s="22" t="s">
        <v>55</v>
      </c>
      <c r="H47" s="22">
        <f>(37+51)/2</f>
        <v>44</v>
      </c>
    </row>
    <row r="48" spans="1:8">
      <c r="A48" s="1" t="s">
        <v>81</v>
      </c>
      <c r="B48" s="59">
        <f>(B46/100)*B5</f>
        <v>0.46149999999999997</v>
      </c>
      <c r="D48" s="30" t="s">
        <v>56</v>
      </c>
      <c r="E48" s="39"/>
      <c r="F48" s="39"/>
      <c r="G48" s="39"/>
      <c r="H48" s="31"/>
    </row>
    <row r="49" spans="1:8">
      <c r="A49" s="1" t="s">
        <v>89</v>
      </c>
      <c r="B49" s="59">
        <f>B48*B47</f>
        <v>0.46149999999999997</v>
      </c>
      <c r="D49" s="36" t="s">
        <v>57</v>
      </c>
      <c r="E49" s="37"/>
      <c r="F49" s="38"/>
      <c r="G49" s="40">
        <v>46</v>
      </c>
      <c r="H49" s="41"/>
    </row>
    <row r="50" spans="1:8" ht="17.25" customHeight="1">
      <c r="A50" s="1" t="s">
        <v>85</v>
      </c>
      <c r="B50" s="57">
        <v>20</v>
      </c>
      <c r="D50" s="30" t="s">
        <v>58</v>
      </c>
      <c r="E50" s="39"/>
      <c r="F50" s="39"/>
      <c r="G50" s="39"/>
      <c r="H50" s="31"/>
    </row>
    <row r="51" spans="1:8" ht="34.5" customHeight="1">
      <c r="A51" s="49" t="s">
        <v>86</v>
      </c>
      <c r="B51" s="60">
        <f>B49*(100-B50)/100</f>
        <v>0.36919999999999997</v>
      </c>
      <c r="D51" s="36" t="s">
        <v>59</v>
      </c>
      <c r="E51" s="37"/>
      <c r="F51" s="38"/>
      <c r="G51" s="22" t="s">
        <v>60</v>
      </c>
      <c r="H51" s="22">
        <f>(45+46)/2</f>
        <v>45.5</v>
      </c>
    </row>
    <row r="52" spans="1:8">
      <c r="A52" s="50"/>
      <c r="B52" s="61"/>
    </row>
    <row r="53" spans="1:8">
      <c r="A53" s="62" t="s">
        <v>90</v>
      </c>
      <c r="B53" s="63"/>
    </row>
    <row r="54" spans="1:8">
      <c r="A54" s="1" t="s">
        <v>96</v>
      </c>
      <c r="B54" s="57" t="s">
        <v>38</v>
      </c>
    </row>
    <row r="55" spans="1:8">
      <c r="A55" s="1" t="s">
        <v>83</v>
      </c>
      <c r="B55" s="57">
        <v>65</v>
      </c>
    </row>
    <row r="56" spans="1:8">
      <c r="A56" s="1" t="s">
        <v>97</v>
      </c>
      <c r="B56" s="57">
        <v>1</v>
      </c>
    </row>
    <row r="57" spans="1:8" ht="17.25" customHeight="1">
      <c r="A57" s="1" t="s">
        <v>81</v>
      </c>
      <c r="B57" s="59">
        <f>(B55/100)*B5</f>
        <v>0.46149999999999997</v>
      </c>
    </row>
    <row r="58" spans="1:8" ht="17.25" customHeight="1">
      <c r="A58" s="1" t="s">
        <v>89</v>
      </c>
      <c r="B58" s="59">
        <f>B57*B56</f>
        <v>0.46149999999999997</v>
      </c>
    </row>
    <row r="59" spans="1:8">
      <c r="A59" s="1" t="s">
        <v>85</v>
      </c>
      <c r="B59" s="57">
        <v>20</v>
      </c>
    </row>
    <row r="60" spans="1:8">
      <c r="A60" s="49" t="s">
        <v>86</v>
      </c>
      <c r="B60" s="60">
        <f>B58*(100-B59)/100</f>
        <v>0.36919999999999997</v>
      </c>
    </row>
    <row r="61" spans="1:8">
      <c r="A61" s="50"/>
      <c r="B61" s="61"/>
    </row>
    <row r="62" spans="1:8">
      <c r="A62" s="62" t="s">
        <v>91</v>
      </c>
      <c r="B62" s="63"/>
    </row>
    <row r="63" spans="1:8">
      <c r="A63" s="1" t="s">
        <v>96</v>
      </c>
      <c r="B63" s="57" t="s">
        <v>38</v>
      </c>
    </row>
    <row r="64" spans="1:8">
      <c r="A64" s="1" t="s">
        <v>83</v>
      </c>
      <c r="B64" s="57">
        <v>65</v>
      </c>
    </row>
    <row r="65" spans="1:2">
      <c r="A65" s="1" t="s">
        <v>97</v>
      </c>
      <c r="B65" s="57">
        <v>1</v>
      </c>
    </row>
    <row r="66" spans="1:2" ht="17.25" customHeight="1">
      <c r="A66" s="1" t="s">
        <v>81</v>
      </c>
      <c r="B66" s="59">
        <f>(B64/100)*B5</f>
        <v>0.46149999999999997</v>
      </c>
    </row>
    <row r="67" spans="1:2">
      <c r="A67" s="1" t="s">
        <v>89</v>
      </c>
      <c r="B67" s="59">
        <f>B66*B65</f>
        <v>0.46149999999999997</v>
      </c>
    </row>
    <row r="68" spans="1:2">
      <c r="A68" s="1" t="s">
        <v>85</v>
      </c>
      <c r="B68" s="57">
        <v>20</v>
      </c>
    </row>
    <row r="69" spans="1:2" ht="30">
      <c r="A69" s="49" t="s">
        <v>86</v>
      </c>
      <c r="B69" s="60">
        <f>B67*(100-B68)/100</f>
        <v>0.36919999999999997</v>
      </c>
    </row>
    <row r="70" spans="1:2" ht="30">
      <c r="A70" s="50"/>
      <c r="B70" s="61"/>
    </row>
    <row r="71" spans="1:2">
      <c r="A71" s="62" t="s">
        <v>92</v>
      </c>
      <c r="B71" s="63"/>
    </row>
    <row r="72" spans="1:2">
      <c r="A72" s="1" t="s">
        <v>96</v>
      </c>
      <c r="B72" s="57" t="s">
        <v>38</v>
      </c>
    </row>
    <row r="73" spans="1:2">
      <c r="A73" s="1" t="s">
        <v>83</v>
      </c>
      <c r="B73" s="57">
        <v>65</v>
      </c>
    </row>
    <row r="74" spans="1:2" ht="17.25" customHeight="1">
      <c r="A74" s="1" t="s">
        <v>97</v>
      </c>
      <c r="B74" s="57">
        <v>1</v>
      </c>
    </row>
    <row r="75" spans="1:2">
      <c r="A75" s="1" t="s">
        <v>81</v>
      </c>
      <c r="B75" s="59">
        <f>(B73/100)*B5</f>
        <v>0.46149999999999997</v>
      </c>
    </row>
    <row r="76" spans="1:2">
      <c r="A76" s="1" t="s">
        <v>89</v>
      </c>
      <c r="B76" s="59">
        <f>B75*B74</f>
        <v>0.46149999999999997</v>
      </c>
    </row>
    <row r="77" spans="1:2">
      <c r="A77" s="1" t="s">
        <v>85</v>
      </c>
      <c r="B77" s="57">
        <v>20</v>
      </c>
    </row>
    <row r="78" spans="1:2" ht="30">
      <c r="A78" s="49" t="s">
        <v>86</v>
      </c>
      <c r="B78" s="60">
        <f>B76*(100-B77)/100</f>
        <v>0.36919999999999997</v>
      </c>
    </row>
    <row r="79" spans="1:2" ht="30">
      <c r="A79" s="50"/>
      <c r="B79" s="61"/>
    </row>
    <row r="80" spans="1:2">
      <c r="A80" s="62" t="s">
        <v>93</v>
      </c>
      <c r="B80" s="63"/>
    </row>
    <row r="81" spans="1:2">
      <c r="A81" s="1" t="s">
        <v>96</v>
      </c>
      <c r="B81" s="57" t="s">
        <v>38</v>
      </c>
    </row>
    <row r="82" spans="1:2" ht="17.25" customHeight="1">
      <c r="A82" s="1" t="s">
        <v>83</v>
      </c>
      <c r="B82" s="57">
        <v>65</v>
      </c>
    </row>
    <row r="83" spans="1:2">
      <c r="A83" s="1" t="s">
        <v>97</v>
      </c>
      <c r="B83" s="57">
        <v>1</v>
      </c>
    </row>
    <row r="84" spans="1:2">
      <c r="A84" s="1" t="s">
        <v>81</v>
      </c>
      <c r="B84" s="59">
        <f>(B82/100)*B5</f>
        <v>0.46149999999999997</v>
      </c>
    </row>
    <row r="85" spans="1:2">
      <c r="A85" s="1" t="s">
        <v>89</v>
      </c>
      <c r="B85" s="59">
        <f>B84*B83</f>
        <v>0.46149999999999997</v>
      </c>
    </row>
    <row r="86" spans="1:2">
      <c r="A86" s="1" t="s">
        <v>85</v>
      </c>
      <c r="B86" s="57">
        <v>20</v>
      </c>
    </row>
    <row r="87" spans="1:2">
      <c r="A87" s="49" t="s">
        <v>86</v>
      </c>
      <c r="B87" s="60">
        <f>B85*(100-B86)/100</f>
        <v>0.36919999999999997</v>
      </c>
    </row>
    <row r="88" spans="1:2">
      <c r="A88" s="50"/>
      <c r="B88" s="61"/>
    </row>
    <row r="89" spans="1:2">
      <c r="A89" s="62" t="s">
        <v>94</v>
      </c>
      <c r="B89" s="63"/>
    </row>
    <row r="90" spans="1:2">
      <c r="A90" s="1" t="s">
        <v>95</v>
      </c>
      <c r="B90" s="57">
        <v>1</v>
      </c>
    </row>
    <row r="91" spans="1:2">
      <c r="A91" s="1" t="s">
        <v>81</v>
      </c>
      <c r="B91" s="59">
        <f>B4</f>
        <v>0.64</v>
      </c>
    </row>
    <row r="92" spans="1:2">
      <c r="A92" s="1" t="s">
        <v>89</v>
      </c>
      <c r="B92" s="59">
        <f>B91*B90</f>
        <v>0.64</v>
      </c>
    </row>
    <row r="93" spans="1:2">
      <c r="A93" s="1" t="s">
        <v>85</v>
      </c>
      <c r="B93" s="57">
        <v>15</v>
      </c>
    </row>
    <row r="94" spans="1:2" ht="34.5" customHeight="1">
      <c r="A94" s="49" t="s">
        <v>86</v>
      </c>
      <c r="B94" s="32">
        <f>B92*(100-B93)/100</f>
        <v>0.54400000000000004</v>
      </c>
    </row>
    <row r="95" spans="1:2">
      <c r="A95" s="50"/>
      <c r="B95" s="33"/>
    </row>
    <row r="96" spans="1:2" ht="30">
      <c r="A96" s="64" t="s">
        <v>99</v>
      </c>
      <c r="B96" s="64"/>
    </row>
    <row r="97" spans="1:2">
      <c r="A97" s="1" t="s">
        <v>100</v>
      </c>
      <c r="B97" s="68">
        <f>(B46*(B47/100))+(B55*(B56/100))+(B64*(B65/100))+(B73*(B74/100))+(B82*(B83/100))</f>
        <v>3.25</v>
      </c>
    </row>
    <row r="98" spans="1:2">
      <c r="A98" s="1" t="s">
        <v>101</v>
      </c>
      <c r="B98" s="66">
        <f>B90</f>
        <v>1</v>
      </c>
    </row>
    <row r="99" spans="1:2">
      <c r="A99" s="1" t="s">
        <v>104</v>
      </c>
      <c r="B99" s="66">
        <f>B100-B90</f>
        <v>5</v>
      </c>
    </row>
    <row r="100" spans="1:2">
      <c r="A100" s="1" t="s">
        <v>105</v>
      </c>
      <c r="B100" s="66">
        <f>B47+B56+B65+B74+B83+B90</f>
        <v>6</v>
      </c>
    </row>
    <row r="101" spans="1:2" ht="30">
      <c r="A101" s="65" t="s">
        <v>98</v>
      </c>
      <c r="B101" s="67">
        <f>B51+B60+B69+B78+B87+B94</f>
        <v>2.3899999999999997</v>
      </c>
    </row>
  </sheetData>
  <mergeCells count="87">
    <mergeCell ref="A94:A95"/>
    <mergeCell ref="B94:B95"/>
    <mergeCell ref="A96:B96"/>
    <mergeCell ref="G49:H49"/>
    <mergeCell ref="A39:A40"/>
    <mergeCell ref="B39:B40"/>
    <mergeCell ref="D47:F47"/>
    <mergeCell ref="D48:H48"/>
    <mergeCell ref="D49:F49"/>
    <mergeCell ref="A44:B44"/>
    <mergeCell ref="D50:H50"/>
    <mergeCell ref="D51:F51"/>
    <mergeCell ref="G19:H19"/>
    <mergeCell ref="G22:H22"/>
    <mergeCell ref="G24:H24"/>
    <mergeCell ref="G26:H26"/>
    <mergeCell ref="G28:H28"/>
    <mergeCell ref="D41:F41"/>
    <mergeCell ref="D42:H42"/>
    <mergeCell ref="D43:F43"/>
    <mergeCell ref="D44:H44"/>
    <mergeCell ref="D45:F45"/>
    <mergeCell ref="D46:H46"/>
    <mergeCell ref="G41:H41"/>
    <mergeCell ref="D35:F35"/>
    <mergeCell ref="D36:H36"/>
    <mergeCell ref="D37:F37"/>
    <mergeCell ref="D38:H38"/>
    <mergeCell ref="D39:F39"/>
    <mergeCell ref="D40:H40"/>
    <mergeCell ref="G35:H35"/>
    <mergeCell ref="G37:H37"/>
    <mergeCell ref="G39:H39"/>
    <mergeCell ref="D34:H34"/>
    <mergeCell ref="G29:H29"/>
    <mergeCell ref="G31:H31"/>
    <mergeCell ref="G33:H33"/>
    <mergeCell ref="D23:H23"/>
    <mergeCell ref="D24:F24"/>
    <mergeCell ref="D25:H25"/>
    <mergeCell ref="D26:F26"/>
    <mergeCell ref="D27:H27"/>
    <mergeCell ref="D28:F28"/>
    <mergeCell ref="D29:F29"/>
    <mergeCell ref="D30:H30"/>
    <mergeCell ref="D31:F31"/>
    <mergeCell ref="D32:H32"/>
    <mergeCell ref="D33:F33"/>
    <mergeCell ref="D22:F22"/>
    <mergeCell ref="D13:H13"/>
    <mergeCell ref="D14:F14"/>
    <mergeCell ref="D15:F15"/>
    <mergeCell ref="D16:H16"/>
    <mergeCell ref="D17:F17"/>
    <mergeCell ref="D18:H18"/>
    <mergeCell ref="D19:F19"/>
    <mergeCell ref="D20:F20"/>
    <mergeCell ref="D21:H21"/>
    <mergeCell ref="G3:H3"/>
    <mergeCell ref="D9:H9"/>
    <mergeCell ref="D10:F10"/>
    <mergeCell ref="D11:F11"/>
    <mergeCell ref="D12:F12"/>
    <mergeCell ref="G10:H10"/>
    <mergeCell ref="G11:H11"/>
    <mergeCell ref="G12:H12"/>
    <mergeCell ref="D3:F3"/>
    <mergeCell ref="D5:F5"/>
    <mergeCell ref="D6:F6"/>
    <mergeCell ref="D7:F7"/>
    <mergeCell ref="D8:F8"/>
    <mergeCell ref="D4:H4"/>
    <mergeCell ref="A51:A52"/>
    <mergeCell ref="B51:B52"/>
    <mergeCell ref="A60:A61"/>
    <mergeCell ref="B60:B61"/>
    <mergeCell ref="A62:B62"/>
    <mergeCell ref="A53:B53"/>
    <mergeCell ref="A69:A70"/>
    <mergeCell ref="B69:B70"/>
    <mergeCell ref="A71:B71"/>
    <mergeCell ref="A78:A79"/>
    <mergeCell ref="B78:B79"/>
    <mergeCell ref="A80:B80"/>
    <mergeCell ref="A87:A88"/>
    <mergeCell ref="B87:B88"/>
    <mergeCell ref="A89:B8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53"/>
  <sheetViews>
    <sheetView tabSelected="1" workbookViewId="0">
      <selection activeCell="D47" sqref="D47"/>
    </sheetView>
  </sheetViews>
  <sheetFormatPr defaultRowHeight="17.25"/>
  <cols>
    <col min="1" max="1" width="34.140625" style="11" customWidth="1"/>
    <col min="2" max="2" width="42.7109375" style="11" customWidth="1"/>
    <col min="3" max="3" width="9.140625" style="11"/>
    <col min="4" max="4" width="41.28515625" style="11" customWidth="1"/>
    <col min="5" max="5" width="25.28515625" style="11" customWidth="1"/>
    <col min="6" max="16384" width="9.140625" style="11"/>
  </cols>
  <sheetData>
    <row r="2" spans="1:5" ht="30">
      <c r="A2" s="27" t="s">
        <v>118</v>
      </c>
      <c r="B2" s="70" t="s">
        <v>103</v>
      </c>
      <c r="D2" s="27" t="s">
        <v>119</v>
      </c>
      <c r="E2" s="11" t="s">
        <v>103</v>
      </c>
    </row>
    <row r="3" spans="1:5" ht="30">
      <c r="A3" s="1" t="s">
        <v>96</v>
      </c>
      <c r="B3" s="57" t="s">
        <v>38</v>
      </c>
      <c r="D3" s="64" t="s">
        <v>99</v>
      </c>
      <c r="E3" s="64"/>
    </row>
    <row r="4" spans="1:5">
      <c r="A4" s="1" t="s">
        <v>83</v>
      </c>
      <c r="B4" s="17">
        <f>сырье!B34</f>
        <v>65</v>
      </c>
      <c r="D4" s="1" t="s">
        <v>100</v>
      </c>
      <c r="E4" s="68">
        <f>сырье!B97</f>
        <v>3.25</v>
      </c>
    </row>
    <row r="5" spans="1:5">
      <c r="A5" s="1" t="s">
        <v>97</v>
      </c>
      <c r="B5" s="17">
        <f>сырье!B35</f>
        <v>15</v>
      </c>
      <c r="D5" s="1" t="s">
        <v>101</v>
      </c>
      <c r="E5" s="66">
        <f>сырье!B98</f>
        <v>1</v>
      </c>
    </row>
    <row r="6" spans="1:5" ht="21.75">
      <c r="A6" s="1" t="s">
        <v>81</v>
      </c>
      <c r="B6" s="55">
        <f>сырье!B36</f>
        <v>0.46149999999999997</v>
      </c>
      <c r="D6" s="1" t="s">
        <v>104</v>
      </c>
      <c r="E6" s="66">
        <f>сырье!B99</f>
        <v>5</v>
      </c>
    </row>
    <row r="7" spans="1:5" ht="21.75">
      <c r="A7" s="12" t="s">
        <v>82</v>
      </c>
      <c r="B7" s="56">
        <f>сырье!B37</f>
        <v>6.9224999999999994</v>
      </c>
      <c r="D7" s="1" t="s">
        <v>105</v>
      </c>
      <c r="E7" s="66">
        <f>сырье!B100</f>
        <v>6</v>
      </c>
    </row>
    <row r="8" spans="1:5" ht="30">
      <c r="A8" s="1" t="s">
        <v>85</v>
      </c>
      <c r="B8" s="17">
        <f>сырье!B38</f>
        <v>20</v>
      </c>
      <c r="D8" s="65" t="s">
        <v>98</v>
      </c>
      <c r="E8" s="67">
        <f>сырье!B101</f>
        <v>2.3899999999999997</v>
      </c>
    </row>
    <row r="9" spans="1:5">
      <c r="A9" s="49" t="s">
        <v>86</v>
      </c>
      <c r="B9" s="51">
        <f>сырье!B39</f>
        <v>5.5379999999999994</v>
      </c>
    </row>
    <row r="10" spans="1:5">
      <c r="A10" s="50"/>
      <c r="B10" s="51"/>
    </row>
    <row r="11" spans="1:5" ht="30">
      <c r="A11" s="1" t="s">
        <v>102</v>
      </c>
      <c r="B11" s="69">
        <f>сырье!B41</f>
        <v>9.75</v>
      </c>
    </row>
    <row r="13" spans="1:5" ht="30">
      <c r="A13" s="72" t="s">
        <v>106</v>
      </c>
    </row>
    <row r="14" spans="1:5">
      <c r="A14" s="11" t="s">
        <v>127</v>
      </c>
    </row>
    <row r="15" spans="1:5">
      <c r="A15" s="85" t="s">
        <v>130</v>
      </c>
      <c r="B15" s="83"/>
    </row>
    <row r="16" spans="1:5">
      <c r="A16" s="1" t="s">
        <v>107</v>
      </c>
      <c r="B16" s="57">
        <v>4</v>
      </c>
    </row>
    <row r="17" spans="1:2">
      <c r="A17" s="1" t="s">
        <v>108</v>
      </c>
      <c r="B17" s="57">
        <v>15</v>
      </c>
    </row>
    <row r="19" spans="1:2">
      <c r="A19" s="1" t="s">
        <v>109</v>
      </c>
      <c r="B19" s="58">
        <f>B17*B16</f>
        <v>60</v>
      </c>
    </row>
    <row r="21" spans="1:2" ht="17.25" customHeight="1">
      <c r="A21" s="73" t="s">
        <v>110</v>
      </c>
      <c r="B21" s="74">
        <f>B19+((1/1.4)*B17)</f>
        <v>70.714285714285722</v>
      </c>
    </row>
    <row r="22" spans="1:2">
      <c r="A22" s="73"/>
      <c r="B22" s="75"/>
    </row>
    <row r="23" spans="1:2">
      <c r="A23" s="73"/>
      <c r="B23" s="75"/>
    </row>
    <row r="24" spans="1:2">
      <c r="A24" s="73"/>
      <c r="B24" s="76"/>
    </row>
    <row r="26" spans="1:2" ht="30">
      <c r="A26" s="72" t="s">
        <v>111</v>
      </c>
    </row>
    <row r="28" spans="1:2">
      <c r="A28" s="1" t="s">
        <v>112</v>
      </c>
      <c r="B28" s="1">
        <v>60</v>
      </c>
    </row>
    <row r="30" spans="1:2">
      <c r="A30" s="1" t="s">
        <v>113</v>
      </c>
      <c r="B30" s="1"/>
    </row>
    <row r="31" spans="1:2">
      <c r="A31" s="1" t="s">
        <v>114</v>
      </c>
      <c r="B31" s="1"/>
    </row>
    <row r="33" spans="1:2" ht="27">
      <c r="A33" s="71" t="s">
        <v>115</v>
      </c>
    </row>
    <row r="34" spans="1:2" ht="27">
      <c r="A34" s="71" t="s">
        <v>116</v>
      </c>
    </row>
    <row r="35" spans="1:2" ht="27">
      <c r="A35" s="71" t="s">
        <v>117</v>
      </c>
    </row>
    <row r="37" spans="1:2" ht="30">
      <c r="A37" s="82" t="s">
        <v>121</v>
      </c>
    </row>
    <row r="38" spans="1:2">
      <c r="A38" s="11" t="s">
        <v>127</v>
      </c>
    </row>
    <row r="39" spans="1:2">
      <c r="A39" s="84" t="s">
        <v>130</v>
      </c>
    </row>
    <row r="40" spans="1:2">
      <c r="A40" s="1" t="s">
        <v>122</v>
      </c>
      <c r="B40" s="57">
        <v>15</v>
      </c>
    </row>
    <row r="41" spans="1:2">
      <c r="A41" s="1" t="s">
        <v>123</v>
      </c>
      <c r="B41" s="57">
        <v>60</v>
      </c>
    </row>
    <row r="42" spans="1:2">
      <c r="A42" s="1" t="s">
        <v>124</v>
      </c>
      <c r="B42" s="57">
        <v>9.75</v>
      </c>
    </row>
    <row r="43" spans="1:2">
      <c r="A43" s="1" t="s">
        <v>125</v>
      </c>
      <c r="B43" s="57">
        <v>4</v>
      </c>
    </row>
    <row r="44" spans="1:2">
      <c r="A44" s="1" t="s">
        <v>126</v>
      </c>
      <c r="B44" s="57">
        <v>6.923</v>
      </c>
    </row>
    <row r="45" spans="1:2">
      <c r="A45" s="1" t="s">
        <v>128</v>
      </c>
      <c r="B45" s="57">
        <v>70.7</v>
      </c>
    </row>
    <row r="49" spans="1:3">
      <c r="A49" s="78" t="s">
        <v>120</v>
      </c>
      <c r="B49" s="78"/>
      <c r="C49" s="79">
        <f>B44*100/B45</f>
        <v>9.792079207920791</v>
      </c>
    </row>
    <row r="50" spans="1:3">
      <c r="A50" s="78"/>
      <c r="B50" s="78"/>
      <c r="C50" s="80"/>
    </row>
    <row r="51" spans="1:3">
      <c r="A51" s="78"/>
      <c r="B51" s="78"/>
      <c r="C51" s="81"/>
    </row>
    <row r="53" spans="1:3" ht="21.75">
      <c r="A53" s="77" t="s">
        <v>129</v>
      </c>
      <c r="B53" s="77"/>
      <c r="C53" s="77"/>
    </row>
  </sheetData>
  <mergeCells count="7">
    <mergeCell ref="A49:B51"/>
    <mergeCell ref="C49:C51"/>
    <mergeCell ref="A9:A10"/>
    <mergeCell ref="B9:B10"/>
    <mergeCell ref="D3:E3"/>
    <mergeCell ref="A21:A24"/>
    <mergeCell ref="B21:B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3" sqref="F13"/>
    </sheetView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4" sqref="C14"/>
    </sheetView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8"/>
  <sheetViews>
    <sheetView workbookViewId="0">
      <selection sqref="A1:H8"/>
    </sheetView>
  </sheetViews>
  <sheetFormatPr defaultRowHeight="15"/>
  <sheetData>
    <row r="1" spans="1:8" ht="24">
      <c r="A1" s="5" t="s">
        <v>6</v>
      </c>
      <c r="B1" s="6" t="s">
        <v>2</v>
      </c>
      <c r="C1" s="6" t="s">
        <v>7</v>
      </c>
      <c r="D1" s="6" t="s">
        <v>8</v>
      </c>
      <c r="E1" s="6" t="s">
        <v>9</v>
      </c>
      <c r="F1" s="6" t="s">
        <v>10</v>
      </c>
      <c r="G1" s="6" t="s">
        <v>11</v>
      </c>
      <c r="H1" s="7" t="s">
        <v>12</v>
      </c>
    </row>
    <row r="2" spans="1:8">
      <c r="A2" s="52" t="s">
        <v>13</v>
      </c>
      <c r="B2" s="4">
        <v>79</v>
      </c>
      <c r="C2" s="4">
        <v>12</v>
      </c>
      <c r="D2" s="4">
        <v>2</v>
      </c>
      <c r="E2" s="4">
        <v>0.8</v>
      </c>
      <c r="F2" s="4">
        <v>1.8</v>
      </c>
      <c r="G2" s="4">
        <v>0.1</v>
      </c>
      <c r="H2" s="8">
        <v>0.55000000000000004</v>
      </c>
    </row>
    <row r="3" spans="1:8">
      <c r="A3" s="52"/>
      <c r="B3" s="4">
        <v>77.5</v>
      </c>
      <c r="C3" s="4">
        <v>14</v>
      </c>
      <c r="D3" s="4">
        <v>2.5</v>
      </c>
      <c r="E3" s="4">
        <v>1.5</v>
      </c>
      <c r="F3" s="4">
        <v>2</v>
      </c>
      <c r="G3" s="4">
        <v>0.3</v>
      </c>
      <c r="H3" s="8">
        <v>0.75</v>
      </c>
    </row>
    <row r="4" spans="1:8">
      <c r="A4" s="52"/>
      <c r="B4" s="4">
        <v>71</v>
      </c>
      <c r="C4" s="4">
        <v>14.5</v>
      </c>
      <c r="D4" s="4">
        <v>3.5</v>
      </c>
      <c r="E4" s="4">
        <v>1.9</v>
      </c>
      <c r="F4" s="4">
        <v>2.8</v>
      </c>
      <c r="G4" s="4">
        <v>0.8</v>
      </c>
      <c r="H4" s="8">
        <v>1.25</v>
      </c>
    </row>
    <row r="5" spans="1:8">
      <c r="A5" s="52"/>
      <c r="B5" s="4">
        <v>66</v>
      </c>
      <c r="C5" s="4">
        <v>16</v>
      </c>
      <c r="D5" s="4">
        <v>7.2</v>
      </c>
      <c r="E5" s="4">
        <v>2.1</v>
      </c>
      <c r="F5" s="4">
        <v>4</v>
      </c>
      <c r="G5" s="4">
        <v>2.2999999999999998</v>
      </c>
      <c r="H5" s="8">
        <v>1.9</v>
      </c>
    </row>
    <row r="6" spans="1:8">
      <c r="A6" s="53" t="s">
        <v>14</v>
      </c>
      <c r="B6" s="4">
        <v>73.5</v>
      </c>
      <c r="C6" s="4">
        <v>9</v>
      </c>
      <c r="D6" s="4">
        <v>4.5</v>
      </c>
      <c r="E6" s="4">
        <v>1.1000000000000001</v>
      </c>
      <c r="F6" s="4">
        <v>4.7</v>
      </c>
      <c r="G6" s="4">
        <v>0.4</v>
      </c>
      <c r="H6" s="8">
        <v>0.75</v>
      </c>
    </row>
    <row r="7" spans="1:8">
      <c r="A7" s="53"/>
      <c r="B7" s="4">
        <v>67</v>
      </c>
      <c r="C7" s="4">
        <v>10.5</v>
      </c>
      <c r="D7" s="4">
        <v>6</v>
      </c>
      <c r="E7" s="4">
        <v>1.7</v>
      </c>
      <c r="F7" s="4">
        <v>5.5</v>
      </c>
      <c r="G7" s="4">
        <v>1.3</v>
      </c>
      <c r="H7" s="8">
        <v>1.45</v>
      </c>
    </row>
    <row r="8" spans="1:8" ht="15.75" thickBot="1">
      <c r="A8" s="54"/>
      <c r="B8" s="9">
        <v>62</v>
      </c>
      <c r="C8" s="9">
        <v>13.5</v>
      </c>
      <c r="D8" s="9">
        <v>8.5</v>
      </c>
      <c r="E8" s="9">
        <v>1.9</v>
      </c>
      <c r="F8" s="9">
        <v>6.5</v>
      </c>
      <c r="G8" s="9">
        <v>2.2000000000000002</v>
      </c>
      <c r="H8" s="10"/>
    </row>
  </sheetData>
  <mergeCells count="2">
    <mergeCell ref="A2:A5"/>
    <mergeCell ref="A6:A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сырье</vt:lpstr>
      <vt:lpstr>затор</vt:lpstr>
      <vt:lpstr>ректификация</vt:lpstr>
      <vt:lpstr>водка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2014-04-24T18:32:34Z</dcterms:modified>
</cp:coreProperties>
</file>