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 activeTab="3"/>
  </bookViews>
  <sheets>
    <sheet name="14%" sheetId="4" r:id="rId1"/>
    <sheet name="10%" sheetId="5" r:id="rId2"/>
    <sheet name="85%" sheetId="8" r:id="rId3"/>
    <sheet name="75%" sheetId="9" r:id="rId4"/>
    <sheet name="50%" sheetId="10" r:id="rId5"/>
    <sheet name="упрощенный расчет" sheetId="11" r:id="rId6"/>
  </sheets>
  <calcPr calcId="125725"/>
</workbook>
</file>

<file path=xl/calcChain.xml><?xml version="1.0" encoding="utf-8"?>
<calcChain xmlns="http://schemas.openxmlformats.org/spreadsheetml/2006/main">
  <c r="E8" i="11"/>
  <c r="E9" s="1"/>
  <c r="E10" s="1"/>
  <c r="E11" s="1"/>
  <c r="E12" s="1"/>
  <c r="E13" s="1"/>
  <c r="C8"/>
  <c r="C9" s="1"/>
  <c r="C10" s="1"/>
  <c r="C11" s="1"/>
  <c r="C12" s="1"/>
  <c r="C13" s="1"/>
  <c r="B8"/>
  <c r="B9" s="1"/>
  <c r="B10" s="1"/>
  <c r="B11" s="1"/>
  <c r="B12" s="1"/>
  <c r="B13" s="1"/>
  <c r="F7"/>
  <c r="G7" s="1"/>
  <c r="D8" s="1"/>
  <c r="E18" i="8"/>
  <c r="J20"/>
  <c r="J21"/>
  <c r="J22" s="1"/>
  <c r="J23" s="1"/>
  <c r="J24" s="1"/>
  <c r="J25" s="1"/>
  <c r="J26" s="1"/>
  <c r="J27" s="1"/>
  <c r="J19"/>
  <c r="J17"/>
  <c r="J10"/>
  <c r="J11"/>
  <c r="J12" s="1"/>
  <c r="J13" s="1"/>
  <c r="J14" s="1"/>
  <c r="J15" s="1"/>
  <c r="J16" s="1"/>
  <c r="J9"/>
  <c r="O20" i="10"/>
  <c r="I22"/>
  <c r="F22"/>
  <c r="G22" s="1"/>
  <c r="K22" s="1"/>
  <c r="N22" s="1"/>
  <c r="F8" i="11" l="1"/>
  <c r="G8" s="1"/>
  <c r="D9" s="1"/>
  <c r="F9" s="1"/>
  <c r="G9" s="1"/>
  <c r="D10" s="1"/>
  <c r="H7"/>
  <c r="I26" i="10"/>
  <c r="F9"/>
  <c r="F10" s="1"/>
  <c r="I8"/>
  <c r="G8"/>
  <c r="K8" s="1"/>
  <c r="D8"/>
  <c r="C9" s="1"/>
  <c r="C5"/>
  <c r="I26" i="9"/>
  <c r="J9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F9"/>
  <c r="F10" s="1"/>
  <c r="F11" s="1"/>
  <c r="F12" s="1"/>
  <c r="F13" s="1"/>
  <c r="I8"/>
  <c r="G8"/>
  <c r="K8" s="1"/>
  <c r="L8" s="1"/>
  <c r="D8"/>
  <c r="C9" s="1"/>
  <c r="G9" s="1"/>
  <c r="C5"/>
  <c r="I31" i="8"/>
  <c r="F9"/>
  <c r="F10" s="1"/>
  <c r="I8"/>
  <c r="G8"/>
  <c r="K8" s="1"/>
  <c r="D8"/>
  <c r="C9" s="1"/>
  <c r="C5"/>
  <c r="I8" i="4"/>
  <c r="H8" i="11" l="1"/>
  <c r="F10"/>
  <c r="G10" s="1"/>
  <c r="D11" s="1"/>
  <c r="H9"/>
  <c r="E8" i="9"/>
  <c r="D9"/>
  <c r="L8" i="8"/>
  <c r="O8" s="1"/>
  <c r="N8"/>
  <c r="L8" i="10"/>
  <c r="O8" s="1"/>
  <c r="N8"/>
  <c r="F11"/>
  <c r="D9"/>
  <c r="H9"/>
  <c r="E8"/>
  <c r="G9"/>
  <c r="H9" i="9"/>
  <c r="N8"/>
  <c r="F14"/>
  <c r="F11" i="8"/>
  <c r="D9"/>
  <c r="H9"/>
  <c r="E8"/>
  <c r="G9"/>
  <c r="F34" i="5"/>
  <c r="G34" s="1"/>
  <c r="F10"/>
  <c r="F11" s="1"/>
  <c r="J9"/>
  <c r="J10" s="1"/>
  <c r="J11" s="1"/>
  <c r="J12" s="1"/>
  <c r="J13" s="1"/>
  <c r="J14" s="1"/>
  <c r="J15" s="1"/>
  <c r="J16" s="1"/>
  <c r="J17" s="1"/>
  <c r="J22" s="1"/>
  <c r="J23" s="1"/>
  <c r="J24" s="1"/>
  <c r="J25" s="1"/>
  <c r="J26" s="1"/>
  <c r="J27" s="1"/>
  <c r="J28" s="1"/>
  <c r="J29" s="1"/>
  <c r="J30" s="1"/>
  <c r="F9"/>
  <c r="C9"/>
  <c r="G9" s="1"/>
  <c r="K8"/>
  <c r="H9" s="1"/>
  <c r="I8"/>
  <c r="G8"/>
  <c r="E8"/>
  <c r="D8"/>
  <c r="D9" s="1"/>
  <c r="J9" i="4"/>
  <c r="F34"/>
  <c r="F9"/>
  <c r="F10" s="1"/>
  <c r="F11" s="1"/>
  <c r="G8"/>
  <c r="K8" s="1"/>
  <c r="H9" s="1"/>
  <c r="D8"/>
  <c r="D9" s="1"/>
  <c r="C10" s="1"/>
  <c r="H10" i="11" l="1"/>
  <c r="F11"/>
  <c r="G11" s="1"/>
  <c r="D12" s="1"/>
  <c r="C10" i="9"/>
  <c r="G10" s="1"/>
  <c r="E9"/>
  <c r="D10"/>
  <c r="C11" s="1"/>
  <c r="G11" s="1"/>
  <c r="M8" i="8"/>
  <c r="M8" i="10"/>
  <c r="I9"/>
  <c r="C10"/>
  <c r="G10" s="1"/>
  <c r="D10"/>
  <c r="E9"/>
  <c r="F12"/>
  <c r="M8" i="9"/>
  <c r="O8"/>
  <c r="F15"/>
  <c r="K9"/>
  <c r="L9" s="1"/>
  <c r="M9" s="1"/>
  <c r="I9"/>
  <c r="C10" i="8"/>
  <c r="G10" s="1"/>
  <c r="E9"/>
  <c r="D10"/>
  <c r="K9"/>
  <c r="H10" s="1"/>
  <c r="I9"/>
  <c r="F12"/>
  <c r="L8" i="5"/>
  <c r="M8" s="1"/>
  <c r="N8"/>
  <c r="F12"/>
  <c r="C10"/>
  <c r="D10"/>
  <c r="E9"/>
  <c r="I9"/>
  <c r="K9"/>
  <c r="H10" s="1"/>
  <c r="G10"/>
  <c r="E8" i="4"/>
  <c r="D10"/>
  <c r="C11" s="1"/>
  <c r="G11" s="1"/>
  <c r="F12"/>
  <c r="G10"/>
  <c r="C9"/>
  <c r="N8"/>
  <c r="L8"/>
  <c r="E9"/>
  <c r="F12" i="11" l="1"/>
  <c r="G12" s="1"/>
  <c r="D13" s="1"/>
  <c r="H11"/>
  <c r="E10" i="9"/>
  <c r="D11"/>
  <c r="F13" i="10"/>
  <c r="C11"/>
  <c r="G11" s="1"/>
  <c r="D11"/>
  <c r="E10"/>
  <c r="F16" i="9"/>
  <c r="N9"/>
  <c r="H10"/>
  <c r="K10" i="8"/>
  <c r="H11" s="1"/>
  <c r="I10"/>
  <c r="C11"/>
  <c r="G11" s="1"/>
  <c r="D11"/>
  <c r="E10"/>
  <c r="F13"/>
  <c r="F14" s="1"/>
  <c r="L9"/>
  <c r="N9"/>
  <c r="O8" i="5"/>
  <c r="K10"/>
  <c r="H11" s="1"/>
  <c r="I10"/>
  <c r="F13"/>
  <c r="L9"/>
  <c r="N9"/>
  <c r="C11"/>
  <c r="G11" s="1"/>
  <c r="D11"/>
  <c r="E10"/>
  <c r="I9" i="4"/>
  <c r="D11"/>
  <c r="D12" s="1"/>
  <c r="E10"/>
  <c r="F13"/>
  <c r="G9"/>
  <c r="O8"/>
  <c r="M8"/>
  <c r="H12" i="11" l="1"/>
  <c r="F13"/>
  <c r="G13" s="1"/>
  <c r="H13" s="1"/>
  <c r="C12" i="9"/>
  <c r="G12" s="1"/>
  <c r="D12"/>
  <c r="E11"/>
  <c r="F15" i="8"/>
  <c r="D12" i="10"/>
  <c r="E11"/>
  <c r="C12"/>
  <c r="G12" s="1"/>
  <c r="F14"/>
  <c r="O9" i="9"/>
  <c r="K10"/>
  <c r="I10"/>
  <c r="F17"/>
  <c r="I11" i="8"/>
  <c r="K11"/>
  <c r="O9"/>
  <c r="M9"/>
  <c r="D12"/>
  <c r="E11"/>
  <c r="C12"/>
  <c r="G12" s="1"/>
  <c r="N10"/>
  <c r="L10"/>
  <c r="O9" i="5"/>
  <c r="M9"/>
  <c r="K11"/>
  <c r="I11"/>
  <c r="F14"/>
  <c r="C12"/>
  <c r="G12" s="1"/>
  <c r="D12"/>
  <c r="E11"/>
  <c r="N10"/>
  <c r="L10"/>
  <c r="E11" i="4"/>
  <c r="C12"/>
  <c r="G12" s="1"/>
  <c r="D13"/>
  <c r="E12"/>
  <c r="C13"/>
  <c r="G13" s="1"/>
  <c r="F14"/>
  <c r="E12" i="9" l="1"/>
  <c r="D13"/>
  <c r="C13"/>
  <c r="G13" s="1"/>
  <c r="F16" i="8"/>
  <c r="F15" i="10"/>
  <c r="C13"/>
  <c r="G13" s="1"/>
  <c r="D13"/>
  <c r="E12"/>
  <c r="N10" i="9"/>
  <c r="L10"/>
  <c r="F18"/>
  <c r="H11"/>
  <c r="N11" i="8"/>
  <c r="L11"/>
  <c r="O10"/>
  <c r="M10"/>
  <c r="C13"/>
  <c r="G13" s="1"/>
  <c r="D13"/>
  <c r="E12"/>
  <c r="H12"/>
  <c r="F15" i="5"/>
  <c r="N11"/>
  <c r="L11"/>
  <c r="O10"/>
  <c r="M10"/>
  <c r="D13"/>
  <c r="E12"/>
  <c r="C13"/>
  <c r="G13" s="1"/>
  <c r="H12"/>
  <c r="C14" i="4"/>
  <c r="D14"/>
  <c r="E13"/>
  <c r="F15"/>
  <c r="G14"/>
  <c r="C14" i="9" l="1"/>
  <c r="G14" s="1"/>
  <c r="E13"/>
  <c r="D14"/>
  <c r="C14" i="8"/>
  <c r="G14" s="1"/>
  <c r="D14"/>
  <c r="F17"/>
  <c r="D14" i="10"/>
  <c r="C14"/>
  <c r="G14" s="1"/>
  <c r="E13"/>
  <c r="F16"/>
  <c r="F19" i="9"/>
  <c r="O10"/>
  <c r="M10"/>
  <c r="I11"/>
  <c r="K11"/>
  <c r="H12" s="1"/>
  <c r="I12" i="8"/>
  <c r="K12"/>
  <c r="E13"/>
  <c r="M11"/>
  <c r="O11"/>
  <c r="I12" i="5"/>
  <c r="K12"/>
  <c r="C14"/>
  <c r="G14" s="1"/>
  <c r="D14"/>
  <c r="E13"/>
  <c r="O11"/>
  <c r="M11"/>
  <c r="F16"/>
  <c r="C15" i="4"/>
  <c r="G15" s="1"/>
  <c r="D15"/>
  <c r="E14"/>
  <c r="F16"/>
  <c r="E14" i="9" l="1"/>
  <c r="D15"/>
  <c r="C15"/>
  <c r="G15" s="1"/>
  <c r="F18" i="8"/>
  <c r="E14"/>
  <c r="D15"/>
  <c r="C15"/>
  <c r="G15" s="1"/>
  <c r="F17" i="10"/>
  <c r="C15"/>
  <c r="G15" s="1"/>
  <c r="D15"/>
  <c r="E14"/>
  <c r="F20" i="9"/>
  <c r="N11"/>
  <c r="L11"/>
  <c r="I12"/>
  <c r="K12"/>
  <c r="H13" s="1"/>
  <c r="L12" i="8"/>
  <c r="N12"/>
  <c r="H13"/>
  <c r="N12" i="5"/>
  <c r="L12"/>
  <c r="F17"/>
  <c r="D15"/>
  <c r="E14"/>
  <c r="C15"/>
  <c r="G15" s="1"/>
  <c r="H13"/>
  <c r="C16" i="4"/>
  <c r="G16" s="1"/>
  <c r="D16"/>
  <c r="E15"/>
  <c r="F17"/>
  <c r="C16" i="9" l="1"/>
  <c r="G16" s="1"/>
  <c r="E15"/>
  <c r="D16"/>
  <c r="F19" i="8"/>
  <c r="E15"/>
  <c r="C16"/>
  <c r="G16" s="1"/>
  <c r="D16"/>
  <c r="F18" i="10"/>
  <c r="D16"/>
  <c r="E15"/>
  <c r="C16"/>
  <c r="G16" s="1"/>
  <c r="M11" i="9"/>
  <c r="O11"/>
  <c r="K13"/>
  <c r="I13"/>
  <c r="F21"/>
  <c r="L12"/>
  <c r="N12"/>
  <c r="M12" i="8"/>
  <c r="O12"/>
  <c r="K13"/>
  <c r="H14" s="1"/>
  <c r="I13"/>
  <c r="M12" i="5"/>
  <c r="O12"/>
  <c r="F22"/>
  <c r="I13"/>
  <c r="K13"/>
  <c r="C16"/>
  <c r="G16" s="1"/>
  <c r="D16"/>
  <c r="E15"/>
  <c r="D17" i="4"/>
  <c r="E17" s="1"/>
  <c r="E16"/>
  <c r="C17"/>
  <c r="G17" s="1"/>
  <c r="E16" i="9" l="1"/>
  <c r="D17"/>
  <c r="C17"/>
  <c r="G17" s="1"/>
  <c r="C17" i="8"/>
  <c r="G17" s="1"/>
  <c r="D17"/>
  <c r="E16"/>
  <c r="F20"/>
  <c r="F21" s="1"/>
  <c r="F22" s="1"/>
  <c r="F23" s="1"/>
  <c r="F24" s="1"/>
  <c r="K14"/>
  <c r="H15" s="1"/>
  <c r="I14"/>
  <c r="F19" i="10"/>
  <c r="C17"/>
  <c r="G17" s="1"/>
  <c r="D17"/>
  <c r="E16"/>
  <c r="F22" i="9"/>
  <c r="N13"/>
  <c r="L13"/>
  <c r="M12"/>
  <c r="O12"/>
  <c r="H14"/>
  <c r="L13" i="8"/>
  <c r="N13"/>
  <c r="L13" i="5"/>
  <c r="N13"/>
  <c r="F23"/>
  <c r="D17"/>
  <c r="E16"/>
  <c r="C17"/>
  <c r="G17" s="1"/>
  <c r="H14"/>
  <c r="F22" i="4"/>
  <c r="F23" s="1"/>
  <c r="D18" i="9" l="1"/>
  <c r="E17"/>
  <c r="C18"/>
  <c r="G18" s="1"/>
  <c r="C18" i="8"/>
  <c r="G18" s="1"/>
  <c r="D18"/>
  <c r="E17"/>
  <c r="I15"/>
  <c r="K15"/>
  <c r="H16" s="1"/>
  <c r="L14"/>
  <c r="N14"/>
  <c r="F20" i="10"/>
  <c r="C18"/>
  <c r="G18" s="1"/>
  <c r="D18"/>
  <c r="E17"/>
  <c r="I14" i="9"/>
  <c r="K14"/>
  <c r="H15" s="1"/>
  <c r="O13"/>
  <c r="M13"/>
  <c r="O13" i="8"/>
  <c r="M13"/>
  <c r="F25"/>
  <c r="F24" i="5"/>
  <c r="K14"/>
  <c r="I14"/>
  <c r="C22"/>
  <c r="G22" s="1"/>
  <c r="D22"/>
  <c r="E17"/>
  <c r="M13"/>
  <c r="O13"/>
  <c r="F24" i="4"/>
  <c r="D22"/>
  <c r="C22"/>
  <c r="G22" s="1"/>
  <c r="C19" i="9" l="1"/>
  <c r="G19" s="1"/>
  <c r="E18"/>
  <c r="D19"/>
  <c r="D19" i="8"/>
  <c r="C19"/>
  <c r="G19" s="1"/>
  <c r="K16"/>
  <c r="H17" s="1"/>
  <c r="I16"/>
  <c r="N15"/>
  <c r="L15"/>
  <c r="M14"/>
  <c r="O14"/>
  <c r="C19" i="10"/>
  <c r="G19" s="1"/>
  <c r="D19"/>
  <c r="E18"/>
  <c r="F21"/>
  <c r="I15" i="9"/>
  <c r="K15"/>
  <c r="H16" s="1"/>
  <c r="N14"/>
  <c r="L14"/>
  <c r="F26" i="8"/>
  <c r="C23" i="5"/>
  <c r="G23" s="1"/>
  <c r="D23"/>
  <c r="E22"/>
  <c r="L14"/>
  <c r="N14"/>
  <c r="F25"/>
  <c r="H15"/>
  <c r="F25" i="4"/>
  <c r="D23"/>
  <c r="C23"/>
  <c r="G23" s="1"/>
  <c r="E22"/>
  <c r="E19" i="9" l="1"/>
  <c r="D20"/>
  <c r="C20"/>
  <c r="G20" s="1"/>
  <c r="E19" i="8"/>
  <c r="D20"/>
  <c r="C20"/>
  <c r="G20" s="1"/>
  <c r="M15"/>
  <c r="O15"/>
  <c r="N16"/>
  <c r="L16"/>
  <c r="K17"/>
  <c r="H18" s="1"/>
  <c r="I17"/>
  <c r="D20" i="10"/>
  <c r="E19"/>
  <c r="C20"/>
  <c r="G20" s="1"/>
  <c r="O14" i="9"/>
  <c r="M14"/>
  <c r="I16"/>
  <c r="K16"/>
  <c r="H17" s="1"/>
  <c r="N15"/>
  <c r="L15"/>
  <c r="F27" i="8"/>
  <c r="C24" i="5"/>
  <c r="G24" s="1"/>
  <c r="D24"/>
  <c r="E23"/>
  <c r="F26"/>
  <c r="K15"/>
  <c r="I15"/>
  <c r="O14"/>
  <c r="M14"/>
  <c r="F26" i="4"/>
  <c r="D24"/>
  <c r="C24"/>
  <c r="G24" s="1"/>
  <c r="E23"/>
  <c r="E20" i="9" l="1"/>
  <c r="C21"/>
  <c r="G21" s="1"/>
  <c r="D21"/>
  <c r="C21" i="8"/>
  <c r="G21" s="1"/>
  <c r="E20"/>
  <c r="D21"/>
  <c r="N17"/>
  <c r="L17"/>
  <c r="K18"/>
  <c r="H19" s="1"/>
  <c r="I18"/>
  <c r="M16"/>
  <c r="O16"/>
  <c r="C21" i="10"/>
  <c r="G21" s="1"/>
  <c r="D21"/>
  <c r="E20"/>
  <c r="K17" i="9"/>
  <c r="H18" s="1"/>
  <c r="I17"/>
  <c r="L16"/>
  <c r="N16"/>
  <c r="M15"/>
  <c r="O15"/>
  <c r="N15" i="5"/>
  <c r="L15"/>
  <c r="D25"/>
  <c r="E24"/>
  <c r="C25"/>
  <c r="G25" s="1"/>
  <c r="F27"/>
  <c r="H16"/>
  <c r="F27" i="4"/>
  <c r="E24"/>
  <c r="D25"/>
  <c r="C25"/>
  <c r="G25" s="1"/>
  <c r="C22" i="9" l="1"/>
  <c r="G22" s="1"/>
  <c r="E21"/>
  <c r="D22"/>
  <c r="D22" i="8"/>
  <c r="E21"/>
  <c r="C22"/>
  <c r="G22" s="1"/>
  <c r="K19"/>
  <c r="I19"/>
  <c r="M17"/>
  <c r="O17"/>
  <c r="L18"/>
  <c r="N18"/>
  <c r="D22" i="10"/>
  <c r="E21"/>
  <c r="C22"/>
  <c r="M16" i="9"/>
  <c r="O16"/>
  <c r="L17"/>
  <c r="N17"/>
  <c r="I18"/>
  <c r="K18"/>
  <c r="H19" s="1"/>
  <c r="C26" i="5"/>
  <c r="G26" s="1"/>
  <c r="E25"/>
  <c r="D26"/>
  <c r="F28"/>
  <c r="O15"/>
  <c r="M15"/>
  <c r="I16"/>
  <c r="K16"/>
  <c r="F28" i="4"/>
  <c r="D26"/>
  <c r="C26"/>
  <c r="G26" s="1"/>
  <c r="E25"/>
  <c r="C23" i="9" l="1"/>
  <c r="E22"/>
  <c r="D23" i="8"/>
  <c r="E22"/>
  <c r="C23"/>
  <c r="G23" s="1"/>
  <c r="N19"/>
  <c r="L19"/>
  <c r="O18"/>
  <c r="M18"/>
  <c r="H20"/>
  <c r="C23" i="10"/>
  <c r="E22"/>
  <c r="I19" i="9"/>
  <c r="K19"/>
  <c r="H20" s="1"/>
  <c r="N18"/>
  <c r="L18"/>
  <c r="O17"/>
  <c r="M17"/>
  <c r="N16" i="5"/>
  <c r="L16"/>
  <c r="C27"/>
  <c r="G27" s="1"/>
  <c r="D27"/>
  <c r="E26"/>
  <c r="F29"/>
  <c r="H17"/>
  <c r="E26" i="4"/>
  <c r="C27"/>
  <c r="G27" s="1"/>
  <c r="D27"/>
  <c r="F29"/>
  <c r="F30" s="1"/>
  <c r="D24" i="8" l="1"/>
  <c r="C24"/>
  <c r="G24" s="1"/>
  <c r="E23"/>
  <c r="O19"/>
  <c r="M19"/>
  <c r="K20"/>
  <c r="H21" s="1"/>
  <c r="I20"/>
  <c r="O18" i="9"/>
  <c r="M18"/>
  <c r="I20"/>
  <c r="K20"/>
  <c r="L19"/>
  <c r="N19"/>
  <c r="F30" i="5"/>
  <c r="M16"/>
  <c r="O16"/>
  <c r="I17"/>
  <c r="K17"/>
  <c r="C28"/>
  <c r="G28" s="1"/>
  <c r="D28"/>
  <c r="E27"/>
  <c r="E27" i="4"/>
  <c r="D28"/>
  <c r="C28"/>
  <c r="G28" s="1"/>
  <c r="C25" i="8" l="1"/>
  <c r="G25" s="1"/>
  <c r="E24"/>
  <c r="D25"/>
  <c r="K21"/>
  <c r="H22" s="1"/>
  <c r="I21"/>
  <c r="L20"/>
  <c r="N20"/>
  <c r="L20" i="9"/>
  <c r="N20"/>
  <c r="M19"/>
  <c r="O19"/>
  <c r="H21"/>
  <c r="E28" i="5"/>
  <c r="C29"/>
  <c r="G29" s="1"/>
  <c r="D29"/>
  <c r="L17"/>
  <c r="N17"/>
  <c r="H22"/>
  <c r="C29" i="4"/>
  <c r="G29" s="1"/>
  <c r="D29"/>
  <c r="E28"/>
  <c r="D26" i="8" l="1"/>
  <c r="C26"/>
  <c r="G26" s="1"/>
  <c r="E25"/>
  <c r="K22"/>
  <c r="I22"/>
  <c r="N21"/>
  <c r="L21"/>
  <c r="M20"/>
  <c r="O20"/>
  <c r="K21" i="9"/>
  <c r="I21"/>
  <c r="O20"/>
  <c r="M20"/>
  <c r="M17" i="5"/>
  <c r="O17"/>
  <c r="K22"/>
  <c r="I22"/>
  <c r="E29"/>
  <c r="C30"/>
  <c r="G30" s="1"/>
  <c r="D30"/>
  <c r="C30" i="4"/>
  <c r="G30" s="1"/>
  <c r="D30"/>
  <c r="E29"/>
  <c r="C27" i="8" l="1"/>
  <c r="G27" s="1"/>
  <c r="E26"/>
  <c r="D27"/>
  <c r="H23"/>
  <c r="N22"/>
  <c r="L22"/>
  <c r="O21"/>
  <c r="M21"/>
  <c r="N21" i="9"/>
  <c r="L21"/>
  <c r="H22"/>
  <c r="L22" i="5"/>
  <c r="N22"/>
  <c r="E30"/>
  <c r="C31"/>
  <c r="H23"/>
  <c r="C31" i="4"/>
  <c r="E30"/>
  <c r="E27" i="8" l="1"/>
  <c r="C28"/>
  <c r="O22"/>
  <c r="M22"/>
  <c r="I23"/>
  <c r="K23"/>
  <c r="H24" s="1"/>
  <c r="O21" i="9"/>
  <c r="M21"/>
  <c r="K22"/>
  <c r="I22"/>
  <c r="O22" i="5"/>
  <c r="M22"/>
  <c r="K23"/>
  <c r="I23"/>
  <c r="K9" i="4"/>
  <c r="K24" i="8" l="1"/>
  <c r="I24"/>
  <c r="L23"/>
  <c r="N23"/>
  <c r="N22" i="9"/>
  <c r="L22"/>
  <c r="N23" i="5"/>
  <c r="L23"/>
  <c r="H24"/>
  <c r="N9" i="4"/>
  <c r="L9"/>
  <c r="H10"/>
  <c r="J10"/>
  <c r="J11" s="1"/>
  <c r="J12" s="1"/>
  <c r="J13" s="1"/>
  <c r="J14" s="1"/>
  <c r="J15" s="1"/>
  <c r="J16" s="1"/>
  <c r="J17" s="1"/>
  <c r="O23" i="8" l="1"/>
  <c r="M23"/>
  <c r="H25"/>
  <c r="L24"/>
  <c r="N24"/>
  <c r="M22" i="9"/>
  <c r="O22"/>
  <c r="H11" i="4"/>
  <c r="K10"/>
  <c r="I10"/>
  <c r="O23" i="5"/>
  <c r="M23"/>
  <c r="I24"/>
  <c r="K24"/>
  <c r="J22" i="4"/>
  <c r="J23" s="1"/>
  <c r="J24" s="1"/>
  <c r="J25" s="1"/>
  <c r="J26" s="1"/>
  <c r="J27" s="1"/>
  <c r="J28" s="1"/>
  <c r="J29" s="1"/>
  <c r="J30" s="1"/>
  <c r="O9"/>
  <c r="M9"/>
  <c r="K25" i="8" l="1"/>
  <c r="I25"/>
  <c r="O24"/>
  <c r="M24"/>
  <c r="N24" i="5"/>
  <c r="L24"/>
  <c r="H25"/>
  <c r="K11" i="4"/>
  <c r="I11"/>
  <c r="N10"/>
  <c r="L10"/>
  <c r="H26" i="8" l="1"/>
  <c r="L25"/>
  <c r="N25"/>
  <c r="M24" i="5"/>
  <c r="O24"/>
  <c r="I25"/>
  <c r="K25"/>
  <c r="O10" i="4"/>
  <c r="M10"/>
  <c r="L11"/>
  <c r="N11"/>
  <c r="H12"/>
  <c r="O25" i="8" l="1"/>
  <c r="M25"/>
  <c r="I26"/>
  <c r="K26"/>
  <c r="H27"/>
  <c r="L25" i="5"/>
  <c r="N25"/>
  <c r="H26"/>
  <c r="K12" i="4"/>
  <c r="I12"/>
  <c r="O11"/>
  <c r="M11"/>
  <c r="K27" i="8" l="1"/>
  <c r="I27"/>
  <c r="L26"/>
  <c r="N26"/>
  <c r="M25" i="5"/>
  <c r="O25"/>
  <c r="K26"/>
  <c r="I26"/>
  <c r="N12" i="4"/>
  <c r="L12"/>
  <c r="H13"/>
  <c r="L27" i="8" l="1"/>
  <c r="N27"/>
  <c r="M26"/>
  <c r="O26"/>
  <c r="L26" i="5"/>
  <c r="N26"/>
  <c r="H27"/>
  <c r="O12" i="4"/>
  <c r="M12"/>
  <c r="K13"/>
  <c r="H14" s="1"/>
  <c r="I13"/>
  <c r="O27" i="8" l="1"/>
  <c r="M27"/>
  <c r="O26" i="5"/>
  <c r="M26"/>
  <c r="K27"/>
  <c r="I27"/>
  <c r="K14" i="4"/>
  <c r="I14"/>
  <c r="L13"/>
  <c r="N13"/>
  <c r="N27" i="5" l="1"/>
  <c r="L27"/>
  <c r="H28"/>
  <c r="L14" i="4"/>
  <c r="N14"/>
  <c r="M13"/>
  <c r="O13"/>
  <c r="H15"/>
  <c r="O27" i="5" l="1"/>
  <c r="M27"/>
  <c r="I28"/>
  <c r="K28"/>
  <c r="H29"/>
  <c r="I15" i="4"/>
  <c r="K15"/>
  <c r="H16" s="1"/>
  <c r="M14"/>
  <c r="O14"/>
  <c r="I29" i="5" l="1"/>
  <c r="K29"/>
  <c r="N28"/>
  <c r="L28"/>
  <c r="M28" s="1"/>
  <c r="L15" i="4"/>
  <c r="N15"/>
  <c r="K16"/>
  <c r="H17" s="1"/>
  <c r="I16"/>
  <c r="N29" i="5" l="1"/>
  <c r="L29"/>
  <c r="M29" s="1"/>
  <c r="H30"/>
  <c r="M15" i="4"/>
  <c r="O15"/>
  <c r="K17"/>
  <c r="H22" s="1"/>
  <c r="I17"/>
  <c r="L16"/>
  <c r="N16"/>
  <c r="I30" i="5" l="1"/>
  <c r="K30"/>
  <c r="O16" i="4"/>
  <c r="M16"/>
  <c r="N17"/>
  <c r="L17"/>
  <c r="K22"/>
  <c r="I22"/>
  <c r="N30" i="5" l="1"/>
  <c r="L30"/>
  <c r="M30" s="1"/>
  <c r="N22" i="4"/>
  <c r="L22"/>
  <c r="O17"/>
  <c r="M17"/>
  <c r="H23"/>
  <c r="K23" l="1"/>
  <c r="H24" s="1"/>
  <c r="I23"/>
  <c r="M22"/>
  <c r="O22"/>
  <c r="K24" l="1"/>
  <c r="H25" s="1"/>
  <c r="I24"/>
  <c r="N23"/>
  <c r="L23"/>
  <c r="M23" l="1"/>
  <c r="O23"/>
  <c r="K25"/>
  <c r="I25"/>
  <c r="N24"/>
  <c r="L24"/>
  <c r="L25" l="1"/>
  <c r="N25"/>
  <c r="O24"/>
  <c r="M24"/>
  <c r="H26"/>
  <c r="O25" l="1"/>
  <c r="M25"/>
  <c r="K26"/>
  <c r="H27" s="1"/>
  <c r="I26"/>
  <c r="K27" l="1"/>
  <c r="H28" s="1"/>
  <c r="I27"/>
  <c r="N26"/>
  <c r="L26"/>
  <c r="H29" l="1"/>
  <c r="I28"/>
  <c r="K28"/>
  <c r="M26"/>
  <c r="O26"/>
  <c r="N27"/>
  <c r="L27"/>
  <c r="H30" l="1"/>
  <c r="K29"/>
  <c r="I29"/>
  <c r="M27"/>
  <c r="O27"/>
  <c r="L28"/>
  <c r="M28" s="1"/>
  <c r="N28"/>
  <c r="I30" l="1"/>
  <c r="K30"/>
  <c r="L29"/>
  <c r="M29" s="1"/>
  <c r="N29"/>
  <c r="N30" l="1"/>
  <c r="L30"/>
  <c r="M30" s="1"/>
  <c r="J21" i="10"/>
  <c r="J22" s="1"/>
  <c r="J9"/>
  <c r="J10" s="1"/>
  <c r="J11" s="1"/>
  <c r="J12" s="1"/>
  <c r="J13" s="1"/>
  <c r="J14" s="1"/>
  <c r="J15" s="1"/>
  <c r="J16" s="1"/>
  <c r="J17" s="1"/>
  <c r="J18" s="1"/>
  <c r="J19" s="1"/>
  <c r="K9" l="1"/>
  <c r="L9" s="1"/>
  <c r="M9" s="1"/>
  <c r="H10"/>
  <c r="O9" l="1"/>
  <c r="N9"/>
  <c r="I10"/>
  <c r="K10"/>
  <c r="H11" s="1"/>
  <c r="I11" l="1"/>
  <c r="K11"/>
  <c r="N10"/>
  <c r="L10"/>
  <c r="M10" l="1"/>
  <c r="O10"/>
  <c r="N11"/>
  <c r="L11"/>
  <c r="H12"/>
  <c r="M11" l="1"/>
  <c r="O11"/>
  <c r="I12"/>
  <c r="K12"/>
  <c r="H13" s="1"/>
  <c r="K13" l="1"/>
  <c r="I13"/>
  <c r="N12"/>
  <c r="L12"/>
  <c r="O12" l="1"/>
  <c r="M12"/>
  <c r="N13"/>
  <c r="L13"/>
  <c r="H14"/>
  <c r="O13" l="1"/>
  <c r="M13"/>
  <c r="I14"/>
  <c r="K14"/>
  <c r="N14" l="1"/>
  <c r="L14"/>
  <c r="H15"/>
  <c r="O14" l="1"/>
  <c r="M14"/>
  <c r="I15"/>
  <c r="K15"/>
  <c r="L15" l="1"/>
  <c r="N15"/>
  <c r="H16"/>
  <c r="M15" l="1"/>
  <c r="O15"/>
  <c r="I16"/>
  <c r="K16"/>
  <c r="N16" l="1"/>
  <c r="L16"/>
  <c r="H17"/>
  <c r="O16" l="1"/>
  <c r="M16"/>
  <c r="I17"/>
  <c r="K17"/>
  <c r="L17" l="1"/>
  <c r="N17"/>
  <c r="H18"/>
  <c r="O17" l="1"/>
  <c r="M17"/>
  <c r="K18"/>
  <c r="I18"/>
  <c r="L18" l="1"/>
  <c r="N18"/>
  <c r="H19"/>
  <c r="M18" l="1"/>
  <c r="O18"/>
  <c r="I19"/>
  <c r="K19"/>
  <c r="H20"/>
  <c r="I20" l="1"/>
  <c r="H21"/>
  <c r="K20"/>
  <c r="L19"/>
  <c r="N19"/>
  <c r="I21" l="1"/>
  <c r="K21"/>
  <c r="N20"/>
  <c r="L20"/>
  <c r="M19"/>
  <c r="O19"/>
  <c r="M20" l="1"/>
  <c r="L21"/>
  <c r="M21" s="1"/>
  <c r="N21"/>
  <c r="L22" l="1"/>
  <c r="M22" s="1"/>
</calcChain>
</file>

<file path=xl/comments1.xml><?xml version="1.0" encoding="utf-8"?>
<comments xmlns="http://schemas.openxmlformats.org/spreadsheetml/2006/main">
  <authors>
    <author>nhalistov</author>
  </authors>
  <commentLis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nhalistov:</t>
        </r>
        <r>
          <rPr>
            <sz val="9"/>
            <color indexed="81"/>
            <rFont val="Tahoma"/>
            <family val="2"/>
            <charset val="204"/>
          </rPr>
          <t xml:space="preserve">
интерполяция графика крект двумя прямыми линиями</t>
        </r>
      </text>
    </comment>
  </commentList>
</comments>
</file>

<file path=xl/sharedStrings.xml><?xml version="1.0" encoding="utf-8"?>
<sst xmlns="http://schemas.openxmlformats.org/spreadsheetml/2006/main" count="216" uniqueCount="56">
  <si>
    <t>№</t>
  </si>
  <si>
    <t>дист., мл</t>
  </si>
  <si>
    <t>дист., %</t>
  </si>
  <si>
    <t>% в паре</t>
  </si>
  <si>
    <t>АС выход</t>
  </si>
  <si>
    <t>доля АС</t>
  </si>
  <si>
    <t>шаг АС</t>
  </si>
  <si>
    <t>коэф. АС</t>
  </si>
  <si>
    <t>шаг ИА</t>
  </si>
  <si>
    <t>ИА дист</t>
  </si>
  <si>
    <t>доля ИА</t>
  </si>
  <si>
    <t>крепость</t>
  </si>
  <si>
    <t>90.72</t>
  </si>
  <si>
    <t>-</t>
  </si>
  <si>
    <t>93.85</t>
  </si>
  <si>
    <t>V куб, мл</t>
  </si>
  <si>
    <t xml:space="preserve">в кубе,% </t>
  </si>
  <si>
    <t>в кубе, С°</t>
  </si>
  <si>
    <t>&lt; 100%</t>
  </si>
  <si>
    <t>АС куб, мл</t>
  </si>
  <si>
    <t>ИА дист, гр/л</t>
  </si>
  <si>
    <t>Крект. ИА</t>
  </si>
  <si>
    <t>98.97°C</t>
  </si>
  <si>
    <t>III.</t>
  </si>
  <si>
    <t>II.</t>
  </si>
  <si>
    <t>I.</t>
  </si>
  <si>
    <t>95.41</t>
  </si>
  <si>
    <t>итого</t>
  </si>
  <si>
    <t>ИА куб, гр.</t>
  </si>
  <si>
    <t>ИА куб, гр/л</t>
  </si>
  <si>
    <t>крект ИА*</t>
  </si>
  <si>
    <t>* по Грязнову</t>
  </si>
  <si>
    <t>79.53</t>
  </si>
  <si>
    <t>Крект*</t>
  </si>
  <si>
    <t>* по Стабникову</t>
  </si>
  <si>
    <t>АС, мл</t>
  </si>
  <si>
    <t>81.39</t>
  </si>
  <si>
    <t>80.41</t>
  </si>
  <si>
    <t>82.27</t>
  </si>
  <si>
    <t>в струе, гр/л</t>
  </si>
  <si>
    <t>99.01</t>
  </si>
  <si>
    <t>81.99</t>
  </si>
  <si>
    <t>Крект.</t>
  </si>
  <si>
    <t>АС дист, мл</t>
  </si>
  <si>
    <t xml:space="preserve"> в струе, гр/л</t>
  </si>
  <si>
    <t>куб, гр/л</t>
  </si>
  <si>
    <t>изоамиловый спирт</t>
  </si>
  <si>
    <t>б/в этиловый спирт</t>
  </si>
  <si>
    <t>дист, гр/л</t>
  </si>
  <si>
    <t>дист, гр.</t>
  </si>
  <si>
    <t>Упрощенный расчет "очистки" укрепленного Т1 прямотоком</t>
  </si>
  <si>
    <t>Расчет первой перегонки (укрепления) Т1 на прямотоке</t>
  </si>
  <si>
    <t>Расчет очистки укрепленного Т1 прямотоком (75%)</t>
  </si>
  <si>
    <t>Расчет очистки укрепленного Т1 прямотоком (85%)</t>
  </si>
  <si>
    <t>Расчет дробления браги (10%)</t>
  </si>
  <si>
    <t>Расчет дробления браги (14%)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</si>
</sst>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%"/>
    <numFmt numFmtId="166" formatCode="0.000"/>
    <numFmt numFmtId="167" formatCode="#,##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0"/>
      <color theme="6" tint="-0.499984740745262"/>
      <name val="Calibri"/>
      <family val="2"/>
      <charset val="204"/>
      <scheme val="minor"/>
    </font>
    <font>
      <i/>
      <sz val="10"/>
      <color rgb="FFC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6" tint="-0.499984740745262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6" tint="-0.499984740745262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 tint="0.499984740745262"/>
      <name val="Calibri"/>
      <family val="2"/>
      <charset val="204"/>
      <scheme val="minor"/>
    </font>
    <font>
      <b/>
      <sz val="11"/>
      <color rgb="FF0000FF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i/>
      <sz val="10"/>
      <color rgb="FFFF0000"/>
      <name val="Calibri"/>
      <family val="2"/>
      <charset val="204"/>
      <scheme val="minor"/>
    </font>
    <font>
      <i/>
      <sz val="10"/>
      <color theme="4" tint="-0.249977111117893"/>
      <name val="Calibri"/>
      <family val="2"/>
      <charset val="204"/>
      <scheme val="minor"/>
    </font>
    <font>
      <sz val="11"/>
      <color theme="4" tint="-0.249977111117893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0000F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dashed">
        <color theme="0" tint="-0.499984740745262"/>
      </left>
      <right style="dashed">
        <color theme="0" tint="-0.499984740745262"/>
      </right>
      <top/>
      <bottom/>
      <diagonal/>
    </border>
    <border>
      <left style="dashed">
        <color theme="0" tint="-0.499984740745262"/>
      </left>
      <right style="dashed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499984740745262"/>
      </right>
      <top style="thin">
        <color indexed="64"/>
      </top>
      <bottom style="thin">
        <color indexed="64"/>
      </bottom>
      <diagonal/>
    </border>
    <border>
      <left style="dashed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499984740745262"/>
      </right>
      <top/>
      <bottom/>
      <diagonal/>
    </border>
    <border>
      <left style="dashed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 style="dashed">
        <color theme="0" tint="-0.499984740745262"/>
      </right>
      <top/>
      <bottom style="double">
        <color indexed="64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ouble">
        <color indexed="64"/>
      </bottom>
      <diagonal/>
    </border>
    <border>
      <left style="dashed">
        <color theme="0" tint="-0.499984740745262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6" tint="-0.499984740745262"/>
      </left>
      <right style="dashed">
        <color theme="0" tint="-0.499984740745262"/>
      </right>
      <top style="thin">
        <color theme="6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thin">
        <color theme="6" tint="-0.499984740745262"/>
      </right>
      <top style="thin">
        <color theme="6" tint="-0.499984740745262"/>
      </top>
      <bottom style="dashed">
        <color theme="0" tint="-0.499984740745262"/>
      </bottom>
      <diagonal/>
    </border>
    <border>
      <left style="thin">
        <color theme="6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thin">
        <color theme="6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6" tint="-0.499984740745262"/>
      </left>
      <right style="dashed">
        <color theme="0" tint="-0.499984740745262"/>
      </right>
      <top style="dashed">
        <color theme="0" tint="-0.499984740745262"/>
      </top>
      <bottom style="thin">
        <color theme="6" tint="-0.499984740745262"/>
      </bottom>
      <diagonal/>
    </border>
    <border>
      <left style="dashed">
        <color theme="0" tint="-0.499984740745262"/>
      </left>
      <right style="thin">
        <color theme="6" tint="-0.499984740745262"/>
      </right>
      <top style="dashed">
        <color theme="0" tint="-0.499984740745262"/>
      </top>
      <bottom style="thin">
        <color theme="6" tint="-0.499984740745262"/>
      </bottom>
      <diagonal/>
    </border>
    <border>
      <left style="thin">
        <color indexed="64"/>
      </left>
      <right style="dashed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dashed">
        <color theme="1" tint="0.499984740745262"/>
      </left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dashed">
        <color theme="1" tint="0.499984740745262"/>
      </right>
      <top style="dashed">
        <color theme="1" tint="0.499984740745262"/>
      </top>
      <bottom style="dashed">
        <color theme="1" tint="0.499984740745262"/>
      </bottom>
      <diagonal/>
    </border>
    <border>
      <left style="dashed">
        <color theme="1" tint="0.499984740745262"/>
      </left>
      <right style="thin">
        <color indexed="64"/>
      </right>
      <top/>
      <bottom style="dashed">
        <color theme="1" tint="0.499984740745262"/>
      </bottom>
      <diagonal/>
    </border>
    <border>
      <left style="thin">
        <color indexed="64"/>
      </left>
      <right style="dashed">
        <color theme="1" tint="0.499984740745262"/>
      </right>
      <top/>
      <bottom style="dashed">
        <color theme="1" tint="0.499984740745262"/>
      </bottom>
      <diagonal/>
    </border>
    <border>
      <left style="thin">
        <color indexed="64"/>
      </left>
      <right style="dashed">
        <color theme="1" tint="0.499984740745262"/>
      </right>
      <top style="dashed">
        <color theme="1" tint="0.499984740745262"/>
      </top>
      <bottom style="thin">
        <color indexed="64"/>
      </bottom>
      <diagonal/>
    </border>
    <border>
      <left style="dashed">
        <color theme="1" tint="0.499984740745262"/>
      </left>
      <right style="thin">
        <color indexed="64"/>
      </right>
      <top style="dashed">
        <color theme="1" tint="0.499984740745262"/>
      </top>
      <bottom style="thin">
        <color indexed="64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thin">
        <color indexed="64"/>
      </bottom>
      <diagonal/>
    </border>
    <border>
      <left/>
      <right style="dashed">
        <color theme="0" tint="-0.49998474074526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theme="0" tint="-0.499984740745262"/>
      </bottom>
      <diagonal/>
    </border>
    <border>
      <left/>
      <right/>
      <top style="thin">
        <color indexed="64"/>
      </top>
      <bottom style="dashed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dashed">
        <color theme="0" tint="-0.499984740745262"/>
      </right>
      <top/>
      <bottom style="thin">
        <color indexed="64"/>
      </bottom>
      <diagonal/>
    </border>
    <border>
      <left style="dashed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theme="0" tint="-0.499984740745262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1" fontId="0" fillId="0" borderId="0" xfId="0" applyNumberFormat="1" applyBorder="1" applyAlignment="1">
      <alignment vertical="center"/>
    </xf>
    <xf numFmtId="1" fontId="5" fillId="0" borderId="0" xfId="0" applyNumberFormat="1" applyFont="1" applyBorder="1" applyAlignment="1">
      <alignment horizontal="right" vertical="center"/>
    </xf>
    <xf numFmtId="9" fontId="5" fillId="0" borderId="0" xfId="1" applyFont="1" applyBorder="1" applyAlignment="1">
      <alignment horizontal="right" vertical="center"/>
    </xf>
    <xf numFmtId="164" fontId="5" fillId="0" borderId="0" xfId="0" applyNumberFormat="1" applyFont="1" applyBorder="1" applyAlignment="1">
      <alignment horizontal="right" vertical="center"/>
    </xf>
    <xf numFmtId="2" fontId="5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right" vertical="center"/>
    </xf>
    <xf numFmtId="9" fontId="6" fillId="0" borderId="0" xfId="1" applyFont="1" applyBorder="1" applyAlignment="1">
      <alignment horizontal="right" vertical="center"/>
    </xf>
    <xf numFmtId="1" fontId="0" fillId="0" borderId="1" xfId="0" applyNumberFormat="1" applyBorder="1" applyAlignment="1">
      <alignment vertical="center"/>
    </xf>
    <xf numFmtId="1" fontId="5" fillId="0" borderId="1" xfId="0" applyNumberFormat="1" applyFont="1" applyBorder="1" applyAlignment="1">
      <alignment horizontal="right" vertical="center"/>
    </xf>
    <xf numFmtId="9" fontId="5" fillId="0" borderId="1" xfId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right" vertical="center"/>
    </xf>
    <xf numFmtId="9" fontId="6" fillId="0" borderId="7" xfId="1" applyFont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5" fillId="0" borderId="1" xfId="1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vertical="center"/>
    </xf>
    <xf numFmtId="9" fontId="6" fillId="0" borderId="7" xfId="1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1" fontId="0" fillId="0" borderId="9" xfId="0" applyNumberFormat="1" applyBorder="1" applyAlignment="1">
      <alignment vertical="center"/>
    </xf>
    <xf numFmtId="1" fontId="9" fillId="0" borderId="9" xfId="0" applyNumberFormat="1" applyFont="1" applyBorder="1" applyAlignment="1">
      <alignment horizontal="right" vertical="center"/>
    </xf>
    <xf numFmtId="164" fontId="5" fillId="0" borderId="9" xfId="0" applyNumberFormat="1" applyFont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2" fontId="7" fillId="0" borderId="9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right" vertical="center"/>
    </xf>
    <xf numFmtId="0" fontId="10" fillId="2" borderId="3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vertical="center"/>
    </xf>
    <xf numFmtId="165" fontId="8" fillId="0" borderId="3" xfId="1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9" fontId="8" fillId="0" borderId="3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9" fontId="6" fillId="0" borderId="11" xfId="1" applyFont="1" applyBorder="1" applyAlignment="1">
      <alignment horizontal="right" vertical="center"/>
    </xf>
    <xf numFmtId="1" fontId="5" fillId="0" borderId="9" xfId="0" applyNumberFormat="1" applyFont="1" applyBorder="1" applyAlignment="1">
      <alignment horizontal="right" vertical="center"/>
    </xf>
    <xf numFmtId="9" fontId="5" fillId="0" borderId="9" xfId="1" applyFont="1" applyBorder="1" applyAlignment="1">
      <alignment horizontal="right" vertical="center"/>
    </xf>
    <xf numFmtId="9" fontId="6" fillId="0" borderId="10" xfId="1" applyNumberFormat="1" applyFont="1" applyBorder="1" applyAlignment="1">
      <alignment horizontal="right" vertical="center"/>
    </xf>
    <xf numFmtId="166" fontId="0" fillId="0" borderId="0" xfId="0" applyNumberFormat="1"/>
    <xf numFmtId="0" fontId="12" fillId="0" borderId="0" xfId="0" applyFont="1"/>
    <xf numFmtId="2" fontId="0" fillId="0" borderId="0" xfId="0" applyNumberFormat="1"/>
    <xf numFmtId="10" fontId="8" fillId="0" borderId="3" xfId="1" applyNumberFormat="1" applyFont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9" fillId="0" borderId="0" xfId="0" applyNumberFormat="1" applyFont="1" applyBorder="1" applyAlignment="1">
      <alignment horizontal="right" vertical="center"/>
    </xf>
    <xf numFmtId="9" fontId="5" fillId="0" borderId="0" xfId="1" applyNumberFormat="1" applyFont="1" applyBorder="1" applyAlignment="1">
      <alignment horizontal="right" vertical="center"/>
    </xf>
    <xf numFmtId="3" fontId="8" fillId="0" borderId="11" xfId="0" applyNumberFormat="1" applyFont="1" applyBorder="1" applyAlignment="1">
      <alignment vertical="center"/>
    </xf>
    <xf numFmtId="165" fontId="8" fillId="0" borderId="11" xfId="1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9" fontId="8" fillId="0" borderId="11" xfId="1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right" vertical="center"/>
    </xf>
    <xf numFmtId="2" fontId="7" fillId="0" borderId="11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right" vertical="center"/>
    </xf>
    <xf numFmtId="2" fontId="13" fillId="0" borderId="1" xfId="0" applyNumberFormat="1" applyFont="1" applyBorder="1" applyAlignment="1">
      <alignment horizontal="center" vertical="center"/>
    </xf>
    <xf numFmtId="2" fontId="13" fillId="0" borderId="9" xfId="0" applyNumberFormat="1" applyFont="1" applyBorder="1" applyAlignment="1">
      <alignment horizontal="center" vertical="center"/>
    </xf>
    <xf numFmtId="165" fontId="9" fillId="0" borderId="9" xfId="1" applyNumberFormat="1" applyFont="1" applyBorder="1" applyAlignment="1">
      <alignment horizontal="right" vertical="center"/>
    </xf>
    <xf numFmtId="164" fontId="14" fillId="0" borderId="1" xfId="0" applyNumberFormat="1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 vertical="center"/>
    </xf>
    <xf numFmtId="9" fontId="6" fillId="0" borderId="14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9" fontId="6" fillId="0" borderId="16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1" fontId="17" fillId="0" borderId="1" xfId="0" applyNumberFormat="1" applyFont="1" applyBorder="1" applyAlignment="1">
      <alignment vertical="center"/>
    </xf>
    <xf numFmtId="0" fontId="18" fillId="0" borderId="0" xfId="0" applyFont="1"/>
    <xf numFmtId="0" fontId="2" fillId="0" borderId="0" xfId="0" applyFont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9" fontId="0" fillId="0" borderId="20" xfId="0" applyNumberFormat="1" applyFont="1" applyFill="1" applyBorder="1" applyAlignment="1">
      <alignment horizontal="center" vertical="center"/>
    </xf>
    <xf numFmtId="2" fontId="0" fillId="0" borderId="21" xfId="0" applyNumberFormat="1" applyFont="1" applyFill="1" applyBorder="1" applyAlignment="1">
      <alignment horizontal="center" vertical="center"/>
    </xf>
    <xf numFmtId="9" fontId="0" fillId="0" borderId="22" xfId="0" applyNumberFormat="1" applyBorder="1" applyAlignment="1">
      <alignment horizontal="center" vertical="center"/>
    </xf>
    <xf numFmtId="2" fontId="19" fillId="0" borderId="21" xfId="0" applyNumberFormat="1" applyFont="1" applyBorder="1" applyAlignment="1">
      <alignment horizontal="center" vertical="center"/>
    </xf>
    <xf numFmtId="9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9" fontId="0" fillId="0" borderId="23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167" fontId="8" fillId="0" borderId="3" xfId="0" applyNumberFormat="1" applyFont="1" applyBorder="1" applyAlignment="1">
      <alignment vertical="center"/>
    </xf>
    <xf numFmtId="165" fontId="5" fillId="0" borderId="1" xfId="1" applyNumberFormat="1" applyFont="1" applyBorder="1" applyAlignment="1">
      <alignment horizontal="right" vertical="center"/>
    </xf>
    <xf numFmtId="0" fontId="20" fillId="0" borderId="0" xfId="0" applyFont="1"/>
    <xf numFmtId="0" fontId="21" fillId="0" borderId="0" xfId="0" applyFont="1" applyAlignment="1">
      <alignment horizontal="center" vertical="top"/>
    </xf>
    <xf numFmtId="0" fontId="22" fillId="0" borderId="0" xfId="0" applyFont="1"/>
    <xf numFmtId="164" fontId="6" fillId="0" borderId="1" xfId="0" applyNumberFormat="1" applyFont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164" fontId="0" fillId="0" borderId="0" xfId="0" applyNumberFormat="1"/>
    <xf numFmtId="0" fontId="3" fillId="2" borderId="25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164" fontId="6" fillId="0" borderId="32" xfId="0" applyNumberFormat="1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25" xfId="0" applyNumberFormat="1" applyFont="1" applyBorder="1" applyAlignment="1">
      <alignment horizontal="center" vertical="center"/>
    </xf>
    <xf numFmtId="164" fontId="6" fillId="0" borderId="3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2" fontId="21" fillId="0" borderId="3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3" fillId="2" borderId="27" xfId="0" applyFont="1" applyFill="1" applyBorder="1" applyAlignment="1">
      <alignment horizontal="center" vertical="center"/>
    </xf>
    <xf numFmtId="0" fontId="23" fillId="2" borderId="29" xfId="0" applyFont="1" applyFill="1" applyBorder="1" applyAlignment="1">
      <alignment horizontal="center" vertical="center"/>
    </xf>
    <xf numFmtId="0" fontId="23" fillId="2" borderId="30" xfId="0" applyFont="1" applyFill="1" applyBorder="1" applyAlignment="1">
      <alignment horizontal="center" vertical="center"/>
    </xf>
    <xf numFmtId="0" fontId="23" fillId="2" borderId="31" xfId="0" applyFont="1" applyFill="1" applyBorder="1" applyAlignment="1">
      <alignment horizontal="center" vertical="center"/>
    </xf>
    <xf numFmtId="1" fontId="24" fillId="0" borderId="6" xfId="0" applyNumberFormat="1" applyFont="1" applyBorder="1" applyAlignment="1">
      <alignment horizontal="center" vertical="center"/>
    </xf>
    <xf numFmtId="1" fontId="24" fillId="0" borderId="7" xfId="0" applyNumberFormat="1" applyFont="1" applyBorder="1" applyAlignment="1">
      <alignment horizontal="center" vertical="center"/>
    </xf>
    <xf numFmtId="1" fontId="24" fillId="0" borderId="30" xfId="0" applyNumberFormat="1" applyFont="1" applyBorder="1" applyAlignment="1">
      <alignment horizontal="center" vertical="center"/>
    </xf>
    <xf numFmtId="1" fontId="24" fillId="0" borderId="31" xfId="0" applyNumberFormat="1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S34"/>
  <sheetViews>
    <sheetView zoomScaleNormal="100" workbookViewId="0">
      <selection activeCell="I16" sqref="I16"/>
    </sheetView>
  </sheetViews>
  <sheetFormatPr defaultRowHeight="15"/>
  <cols>
    <col min="1" max="1" width="5.85546875" customWidth="1"/>
    <col min="2" max="2" width="4.85546875" style="26" customWidth="1"/>
    <col min="3" max="3" width="10.42578125" bestFit="1" customWidth="1"/>
    <col min="4" max="4" width="9.140625" customWidth="1"/>
    <col min="8" max="8" width="10" bestFit="1" customWidth="1"/>
    <col min="9" max="9" width="11.28515625" bestFit="1" customWidth="1"/>
    <col min="10" max="10" width="10.7109375" customWidth="1"/>
    <col min="11" max="11" width="8.28515625" customWidth="1"/>
    <col min="13" max="13" width="12.7109375" bestFit="1" customWidth="1"/>
    <col min="14" max="14" width="12" bestFit="1" customWidth="1"/>
    <col min="16" max="16" width="5.140625" customWidth="1"/>
    <col min="17" max="17" width="9.85546875" customWidth="1"/>
    <col min="18" max="18" width="10.5703125" customWidth="1"/>
  </cols>
  <sheetData>
    <row r="2" spans="2:18" ht="15.75">
      <c r="B2" s="114"/>
      <c r="C2" s="115" t="s">
        <v>55</v>
      </c>
    </row>
    <row r="4" spans="2:18">
      <c r="B4" s="57" t="s">
        <v>25</v>
      </c>
      <c r="C4" s="38" t="s">
        <v>15</v>
      </c>
      <c r="D4" s="39" t="s">
        <v>16</v>
      </c>
      <c r="E4" s="39" t="s">
        <v>17</v>
      </c>
      <c r="F4" s="38" t="s">
        <v>1</v>
      </c>
      <c r="G4" s="39" t="s">
        <v>2</v>
      </c>
      <c r="H4" s="39" t="s">
        <v>3</v>
      </c>
      <c r="J4" s="53"/>
    </row>
    <row r="5" spans="2:18" ht="15.75" customHeight="1">
      <c r="C5" s="40">
        <v>7143</v>
      </c>
      <c r="D5" s="41">
        <v>0.14000000000000001</v>
      </c>
      <c r="E5" s="42" t="s">
        <v>12</v>
      </c>
      <c r="F5" s="45" t="s">
        <v>13</v>
      </c>
      <c r="G5" s="41" t="s">
        <v>13</v>
      </c>
      <c r="H5" s="43">
        <v>0.63</v>
      </c>
    </row>
    <row r="6" spans="2:18" ht="9.75" customHeight="1"/>
    <row r="7" spans="2:18">
      <c r="B7" s="24" t="s">
        <v>0</v>
      </c>
      <c r="C7" s="18" t="s">
        <v>19</v>
      </c>
      <c r="D7" s="18" t="s">
        <v>4</v>
      </c>
      <c r="E7" s="18" t="s">
        <v>5</v>
      </c>
      <c r="F7" s="19" t="s">
        <v>6</v>
      </c>
      <c r="G7" s="18" t="s">
        <v>7</v>
      </c>
      <c r="H7" s="20" t="s">
        <v>28</v>
      </c>
      <c r="I7" s="20" t="s">
        <v>29</v>
      </c>
      <c r="J7" s="21" t="s">
        <v>21</v>
      </c>
      <c r="K7" s="20" t="s">
        <v>8</v>
      </c>
      <c r="L7" s="20" t="s">
        <v>9</v>
      </c>
      <c r="M7" s="20" t="s">
        <v>20</v>
      </c>
      <c r="N7" s="20" t="s">
        <v>39</v>
      </c>
      <c r="O7" s="22" t="s">
        <v>10</v>
      </c>
      <c r="Q7" s="55" t="s">
        <v>11</v>
      </c>
      <c r="R7" s="56" t="s">
        <v>30</v>
      </c>
    </row>
    <row r="8" spans="2:18">
      <c r="B8" s="25">
        <v>1</v>
      </c>
      <c r="C8" s="77">
        <v>1000</v>
      </c>
      <c r="D8" s="11">
        <f>F8</f>
        <v>50</v>
      </c>
      <c r="E8" s="12">
        <f>D8/C8</f>
        <v>0.05</v>
      </c>
      <c r="F8" s="70">
        <v>50</v>
      </c>
      <c r="G8" s="14">
        <f>F8/C8</f>
        <v>0.05</v>
      </c>
      <c r="H8" s="71">
        <v>4</v>
      </c>
      <c r="I8" s="15">
        <f>H8/C8*1000</f>
        <v>4</v>
      </c>
      <c r="J8" s="67">
        <v>2.58</v>
      </c>
      <c r="K8" s="17">
        <f>H8*G8*J8</f>
        <v>0.51600000000000001</v>
      </c>
      <c r="L8" s="15">
        <f>K8</f>
        <v>0.51600000000000001</v>
      </c>
      <c r="M8" s="15">
        <f>L8/D8*1000</f>
        <v>10.32</v>
      </c>
      <c r="N8" s="15">
        <f>K8/F8*1000</f>
        <v>10.32</v>
      </c>
      <c r="O8" s="23">
        <f>L8/H8</f>
        <v>0.129</v>
      </c>
      <c r="Q8" s="72">
        <v>0.01</v>
      </c>
      <c r="R8" s="73">
        <v>3</v>
      </c>
    </row>
    <row r="9" spans="2:18">
      <c r="B9" s="25">
        <v>2</v>
      </c>
      <c r="C9" s="10">
        <f>$C$8-D8</f>
        <v>950</v>
      </c>
      <c r="D9" s="11">
        <f>D8+F8</f>
        <v>100</v>
      </c>
      <c r="E9" s="12">
        <f>D9/$C$8</f>
        <v>0.1</v>
      </c>
      <c r="F9" s="13">
        <f>F8</f>
        <v>50</v>
      </c>
      <c r="G9" s="14">
        <f>F9/C9</f>
        <v>5.2631578947368418E-2</v>
      </c>
      <c r="H9" s="15">
        <f>H8-K8</f>
        <v>3.484</v>
      </c>
      <c r="I9" s="15">
        <f>H9/C9*1000</f>
        <v>3.6673684210526316</v>
      </c>
      <c r="J9" s="16">
        <f>J8+($J$31-$J$8)/19</f>
        <v>2.6021052631578949</v>
      </c>
      <c r="K9" s="17">
        <f t="shared" ref="K9:K22" si="0">H9*G9*J9</f>
        <v>0.47714393351800555</v>
      </c>
      <c r="L9" s="15">
        <f>K9+L8</f>
        <v>0.99314393351800556</v>
      </c>
      <c r="M9" s="15">
        <f>L9/D9*1000</f>
        <v>9.9314393351800554</v>
      </c>
      <c r="N9" s="15">
        <f t="shared" ref="N9:N22" si="1">K9/F9*1000</f>
        <v>9.5428786703601105</v>
      </c>
      <c r="O9" s="23">
        <f>L9/$H$8</f>
        <v>0.24828598337950139</v>
      </c>
      <c r="Q9" s="72">
        <v>0.02</v>
      </c>
      <c r="R9" s="73">
        <v>2.95</v>
      </c>
    </row>
    <row r="10" spans="2:18">
      <c r="B10" s="25">
        <v>3</v>
      </c>
      <c r="C10" s="10">
        <f t="shared" ref="C10:C17" si="2">$C$8-D9</f>
        <v>900</v>
      </c>
      <c r="D10" s="11">
        <f t="shared" ref="D10:D17" si="3">D9+F9</f>
        <v>150</v>
      </c>
      <c r="E10" s="12">
        <f t="shared" ref="E10:E17" si="4">D10/$C$8</f>
        <v>0.15</v>
      </c>
      <c r="F10" s="13">
        <f t="shared" ref="F10:F17" si="5">F9</f>
        <v>50</v>
      </c>
      <c r="G10" s="14">
        <f t="shared" ref="G10:G17" si="6">F10/C10</f>
        <v>5.5555555555555552E-2</v>
      </c>
      <c r="H10" s="15">
        <f t="shared" ref="H10:H17" si="7">H9-K9</f>
        <v>3.0068560664819945</v>
      </c>
      <c r="I10" s="15">
        <f>H10/C10*1000</f>
        <v>3.340951184979994</v>
      </c>
      <c r="J10" s="16">
        <f>J9+($J$31-$J$8)/19</f>
        <v>2.6242105263157898</v>
      </c>
      <c r="K10" s="17">
        <f>H10*G10*J10</f>
        <v>0.43836796337658557</v>
      </c>
      <c r="L10" s="15">
        <f t="shared" ref="L10:L17" si="8">K10+L9</f>
        <v>1.431511896894591</v>
      </c>
      <c r="M10" s="15">
        <f t="shared" ref="M10:M17" si="9">L10/D10*1000</f>
        <v>9.5434126459639401</v>
      </c>
      <c r="N10" s="15">
        <f t="shared" ref="N10:N17" si="10">K10/F10*1000</f>
        <v>8.7673592675317114</v>
      </c>
      <c r="O10" s="23">
        <f t="shared" ref="O10:O17" si="11">L10/$H$8</f>
        <v>0.35787797422364775</v>
      </c>
      <c r="Q10" s="72">
        <v>0.03</v>
      </c>
      <c r="R10" s="73">
        <v>2.9</v>
      </c>
    </row>
    <row r="11" spans="2:18">
      <c r="B11" s="25">
        <v>4</v>
      </c>
      <c r="C11" s="10">
        <f t="shared" si="2"/>
        <v>850</v>
      </c>
      <c r="D11" s="11">
        <f t="shared" si="3"/>
        <v>200</v>
      </c>
      <c r="E11" s="12">
        <f t="shared" si="4"/>
        <v>0.2</v>
      </c>
      <c r="F11" s="13">
        <f t="shared" si="5"/>
        <v>50</v>
      </c>
      <c r="G11" s="14">
        <f t="shared" si="6"/>
        <v>5.8823529411764705E-2</v>
      </c>
      <c r="H11" s="15">
        <f>H10-K10</f>
        <v>2.568488103105409</v>
      </c>
      <c r="I11" s="15">
        <f t="shared" ref="I11:I17" si="12">H11/C11*1000</f>
        <v>3.0217507095357754</v>
      </c>
      <c r="J11" s="16">
        <f t="shared" ref="J11:J30" si="13">J10+($J$31-$J$8)/19</f>
        <v>2.6463157894736846</v>
      </c>
      <c r="K11" s="17">
        <f t="shared" ref="K11:K17" si="14">H11*G11*J11</f>
        <v>0.39982533072489163</v>
      </c>
      <c r="L11" s="15">
        <f t="shared" si="8"/>
        <v>1.8313372276194826</v>
      </c>
      <c r="M11" s="15">
        <f t="shared" si="9"/>
        <v>9.1566861380974132</v>
      </c>
      <c r="N11" s="15">
        <f t="shared" si="10"/>
        <v>7.9965066144978332</v>
      </c>
      <c r="O11" s="23">
        <f t="shared" si="11"/>
        <v>0.45783430690487065</v>
      </c>
      <c r="Q11" s="72">
        <v>0.04</v>
      </c>
      <c r="R11" s="73">
        <v>2.86</v>
      </c>
    </row>
    <row r="12" spans="2:18">
      <c r="B12" s="25">
        <v>5</v>
      </c>
      <c r="C12" s="10">
        <f t="shared" si="2"/>
        <v>800</v>
      </c>
      <c r="D12" s="11">
        <f t="shared" si="3"/>
        <v>250</v>
      </c>
      <c r="E12" s="12">
        <f t="shared" si="4"/>
        <v>0.25</v>
      </c>
      <c r="F12" s="13">
        <f t="shared" si="5"/>
        <v>50</v>
      </c>
      <c r="G12" s="14">
        <f t="shared" si="6"/>
        <v>6.25E-2</v>
      </c>
      <c r="H12" s="15">
        <f t="shared" si="7"/>
        <v>2.1686627723805172</v>
      </c>
      <c r="I12" s="15">
        <f t="shared" si="12"/>
        <v>2.7108284654756467</v>
      </c>
      <c r="J12" s="16">
        <f t="shared" si="13"/>
        <v>2.6684210526315795</v>
      </c>
      <c r="K12" s="17">
        <f t="shared" si="14"/>
        <v>0.36168158736740869</v>
      </c>
      <c r="L12" s="15">
        <f t="shared" si="8"/>
        <v>2.1930188149868912</v>
      </c>
      <c r="M12" s="15">
        <f t="shared" si="9"/>
        <v>8.7720752599475649</v>
      </c>
      <c r="N12" s="15">
        <f t="shared" si="10"/>
        <v>7.2336317473481735</v>
      </c>
      <c r="O12" s="23">
        <f t="shared" si="11"/>
        <v>0.5482547037467228</v>
      </c>
      <c r="Q12" s="72">
        <v>0.05</v>
      </c>
      <c r="R12" s="73">
        <v>2.8250000000000002</v>
      </c>
    </row>
    <row r="13" spans="2:18">
      <c r="B13" s="25">
        <v>6</v>
      </c>
      <c r="C13" s="10">
        <f t="shared" si="2"/>
        <v>750</v>
      </c>
      <c r="D13" s="11">
        <f t="shared" si="3"/>
        <v>300</v>
      </c>
      <c r="E13" s="12">
        <f t="shared" si="4"/>
        <v>0.3</v>
      </c>
      <c r="F13" s="13">
        <f t="shared" si="5"/>
        <v>50</v>
      </c>
      <c r="G13" s="14">
        <f t="shared" si="6"/>
        <v>6.6666666666666666E-2</v>
      </c>
      <c r="H13" s="15">
        <f t="shared" si="7"/>
        <v>1.8069811850131086</v>
      </c>
      <c r="I13" s="15">
        <f t="shared" si="12"/>
        <v>2.4093082466841445</v>
      </c>
      <c r="J13" s="16">
        <f t="shared" si="13"/>
        <v>2.6905263157894743</v>
      </c>
      <c r="K13" s="17">
        <f t="shared" si="14"/>
        <v>0.32411536202761448</v>
      </c>
      <c r="L13" s="15">
        <f t="shared" si="8"/>
        <v>2.5171341770145057</v>
      </c>
      <c r="M13" s="15">
        <f t="shared" si="9"/>
        <v>8.390447256715019</v>
      </c>
      <c r="N13" s="15">
        <f t="shared" si="10"/>
        <v>6.4823072405522897</v>
      </c>
      <c r="O13" s="23">
        <f t="shared" si="11"/>
        <v>0.62928354425362643</v>
      </c>
      <c r="Q13" s="72">
        <v>0.06</v>
      </c>
      <c r="R13" s="73">
        <v>2.7949999999999999</v>
      </c>
    </row>
    <row r="14" spans="2:18" ht="15.75" customHeight="1">
      <c r="B14" s="25">
        <v>7</v>
      </c>
      <c r="C14" s="10">
        <f t="shared" si="2"/>
        <v>700</v>
      </c>
      <c r="D14" s="11">
        <f t="shared" si="3"/>
        <v>350</v>
      </c>
      <c r="E14" s="12">
        <f t="shared" si="4"/>
        <v>0.35</v>
      </c>
      <c r="F14" s="13">
        <f t="shared" si="5"/>
        <v>50</v>
      </c>
      <c r="G14" s="14">
        <f t="shared" si="6"/>
        <v>7.1428571428571425E-2</v>
      </c>
      <c r="H14" s="15">
        <f t="shared" si="7"/>
        <v>1.4828658229854941</v>
      </c>
      <c r="I14" s="15">
        <f t="shared" si="12"/>
        <v>2.1183797471221344</v>
      </c>
      <c r="J14" s="16">
        <f t="shared" si="13"/>
        <v>2.7126315789473692</v>
      </c>
      <c r="K14" s="17">
        <f t="shared" si="14"/>
        <v>0.28731918991230221</v>
      </c>
      <c r="L14" s="15">
        <f t="shared" si="8"/>
        <v>2.8044533669268077</v>
      </c>
      <c r="M14" s="15">
        <f t="shared" si="9"/>
        <v>8.0127239055051653</v>
      </c>
      <c r="N14" s="15">
        <f t="shared" si="10"/>
        <v>5.7463837982460442</v>
      </c>
      <c r="O14" s="23">
        <f t="shared" si="11"/>
        <v>0.70111334173170192</v>
      </c>
      <c r="Q14" s="72">
        <v>7.0000000000000007E-2</v>
      </c>
      <c r="R14" s="73">
        <v>2.7749999999999999</v>
      </c>
    </row>
    <row r="15" spans="2:18" ht="15.75" customHeight="1">
      <c r="B15" s="25">
        <v>8</v>
      </c>
      <c r="C15" s="10">
        <f t="shared" si="2"/>
        <v>650</v>
      </c>
      <c r="D15" s="11">
        <f t="shared" si="3"/>
        <v>400</v>
      </c>
      <c r="E15" s="12">
        <f t="shared" si="4"/>
        <v>0.4</v>
      </c>
      <c r="F15" s="13">
        <f t="shared" si="5"/>
        <v>50</v>
      </c>
      <c r="G15" s="14">
        <f t="shared" si="6"/>
        <v>7.6923076923076927E-2</v>
      </c>
      <c r="H15" s="15">
        <f t="shared" si="7"/>
        <v>1.1955466330731919</v>
      </c>
      <c r="I15" s="15">
        <f t="shared" si="12"/>
        <v>1.8393025124202951</v>
      </c>
      <c r="J15" s="16">
        <f t="shared" si="13"/>
        <v>2.734736842105264</v>
      </c>
      <c r="K15" s="17">
        <f t="shared" si="14"/>
        <v>0.25150041722462779</v>
      </c>
      <c r="L15" s="15">
        <f t="shared" si="8"/>
        <v>3.0559537841514355</v>
      </c>
      <c r="M15" s="15">
        <f t="shared" si="9"/>
        <v>7.6398844603785889</v>
      </c>
      <c r="N15" s="15">
        <f t="shared" si="10"/>
        <v>5.0300083444925558</v>
      </c>
      <c r="O15" s="23">
        <f t="shared" si="11"/>
        <v>0.76398844603785887</v>
      </c>
      <c r="Q15" s="72">
        <v>0.08</v>
      </c>
      <c r="R15" s="73">
        <v>2.754</v>
      </c>
    </row>
    <row r="16" spans="2:18" ht="15.75" customHeight="1">
      <c r="B16" s="25">
        <v>9</v>
      </c>
      <c r="C16" s="10">
        <f t="shared" si="2"/>
        <v>600</v>
      </c>
      <c r="D16" s="11">
        <f t="shared" si="3"/>
        <v>450</v>
      </c>
      <c r="E16" s="12">
        <f t="shared" si="4"/>
        <v>0.45</v>
      </c>
      <c r="F16" s="13">
        <f t="shared" si="5"/>
        <v>50</v>
      </c>
      <c r="G16" s="14">
        <f t="shared" si="6"/>
        <v>8.3333333333333329E-2</v>
      </c>
      <c r="H16" s="15">
        <f t="shared" si="7"/>
        <v>0.94404621584856407</v>
      </c>
      <c r="I16" s="15">
        <f t="shared" si="12"/>
        <v>1.5734103597476068</v>
      </c>
      <c r="J16" s="16">
        <f>J15+($J$31-$J$8)/19</f>
        <v>2.7568421052631589</v>
      </c>
      <c r="K16" s="17">
        <f t="shared" si="14"/>
        <v>0.21688219643047282</v>
      </c>
      <c r="L16" s="15">
        <f t="shared" si="8"/>
        <v>3.2728359805819083</v>
      </c>
      <c r="M16" s="15">
        <f t="shared" si="9"/>
        <v>7.2729688457375739</v>
      </c>
      <c r="N16" s="15">
        <f t="shared" si="10"/>
        <v>4.3376439286094559</v>
      </c>
      <c r="O16" s="23">
        <f t="shared" si="11"/>
        <v>0.81820899514547707</v>
      </c>
      <c r="Q16" s="72">
        <v>0.09</v>
      </c>
      <c r="R16" s="73">
        <v>2.7440000000000002</v>
      </c>
    </row>
    <row r="17" spans="2:19" ht="15.75" customHeight="1" thickBot="1">
      <c r="B17" s="30">
        <v>10</v>
      </c>
      <c r="C17" s="31">
        <f t="shared" si="2"/>
        <v>550</v>
      </c>
      <c r="D17" s="32">
        <f t="shared" si="3"/>
        <v>500</v>
      </c>
      <c r="E17" s="69">
        <f t="shared" si="4"/>
        <v>0.5</v>
      </c>
      <c r="F17" s="33">
        <f t="shared" si="5"/>
        <v>50</v>
      </c>
      <c r="G17" s="34">
        <f t="shared" si="6"/>
        <v>9.0909090909090912E-2</v>
      </c>
      <c r="H17" s="35">
        <f t="shared" si="7"/>
        <v>0.72716401941809128</v>
      </c>
      <c r="I17" s="35">
        <f t="shared" si="12"/>
        <v>1.3221163989419842</v>
      </c>
      <c r="J17" s="36">
        <f t="shared" si="13"/>
        <v>2.7789473684210537</v>
      </c>
      <c r="K17" s="37">
        <f t="shared" si="14"/>
        <v>0.18370459437930736</v>
      </c>
      <c r="L17" s="35">
        <f t="shared" si="8"/>
        <v>3.4565405749612155</v>
      </c>
      <c r="M17" s="35">
        <f t="shared" si="9"/>
        <v>6.9130811499224309</v>
      </c>
      <c r="N17" s="35">
        <f t="shared" si="10"/>
        <v>3.6740918875861475</v>
      </c>
      <c r="O17" s="50">
        <f t="shared" si="11"/>
        <v>0.86413514374030387</v>
      </c>
      <c r="Q17" s="72">
        <v>0.1</v>
      </c>
      <c r="R17" s="73">
        <v>2.7250000000000001</v>
      </c>
    </row>
    <row r="18" spans="2:19" ht="15" customHeight="1" thickTop="1">
      <c r="B18" s="44"/>
      <c r="C18" s="1"/>
      <c r="D18" s="58"/>
      <c r="E18" s="59"/>
      <c r="F18" s="4"/>
      <c r="G18" s="5"/>
      <c r="H18" s="6"/>
      <c r="I18" s="6"/>
      <c r="J18" s="7"/>
      <c r="K18" s="8"/>
      <c r="L18" s="6"/>
      <c r="M18" s="6"/>
      <c r="N18" s="6"/>
      <c r="O18" s="9"/>
      <c r="Q18" s="72">
        <v>0.11</v>
      </c>
      <c r="R18" s="73">
        <v>2.7</v>
      </c>
    </row>
    <row r="19" spans="2:19" ht="17.25" customHeight="1">
      <c r="B19" s="57" t="s">
        <v>24</v>
      </c>
      <c r="C19" s="38" t="s">
        <v>15</v>
      </c>
      <c r="D19" s="39" t="s">
        <v>16</v>
      </c>
      <c r="E19" s="39" t="s">
        <v>17</v>
      </c>
      <c r="F19" s="38" t="s">
        <v>1</v>
      </c>
      <c r="G19" s="39" t="s">
        <v>2</v>
      </c>
      <c r="H19" s="39" t="s">
        <v>3</v>
      </c>
      <c r="I19" s="6"/>
      <c r="J19" s="7"/>
      <c r="K19" s="8"/>
      <c r="L19" s="6"/>
      <c r="M19" s="6"/>
      <c r="N19" s="6"/>
      <c r="O19" s="9"/>
      <c r="Q19" s="72">
        <v>0.12</v>
      </c>
      <c r="R19" s="73">
        <v>2.67</v>
      </c>
      <c r="S19" s="53"/>
    </row>
    <row r="20" spans="2:19" ht="15.75" customHeight="1">
      <c r="B20" s="44"/>
      <c r="C20" s="40">
        <v>6276</v>
      </c>
      <c r="D20" s="41">
        <v>0.08</v>
      </c>
      <c r="E20" s="42" t="s">
        <v>14</v>
      </c>
      <c r="F20" s="40">
        <v>878.6</v>
      </c>
      <c r="G20" s="41">
        <v>0.57050000000000001</v>
      </c>
      <c r="H20" s="43">
        <v>0.5</v>
      </c>
      <c r="I20" s="6"/>
      <c r="J20" s="7"/>
      <c r="K20" s="8"/>
      <c r="L20" s="6"/>
      <c r="M20" s="6"/>
      <c r="N20" s="6"/>
      <c r="O20" s="9"/>
      <c r="Q20" s="72">
        <v>0.13</v>
      </c>
      <c r="R20" s="73">
        <v>2.63</v>
      </c>
      <c r="S20" s="51"/>
    </row>
    <row r="21" spans="2:19" ht="15" customHeight="1" thickBot="1">
      <c r="B21" s="46"/>
      <c r="C21" s="60"/>
      <c r="D21" s="61"/>
      <c r="E21" s="62"/>
      <c r="F21" s="60"/>
      <c r="G21" s="61"/>
      <c r="H21" s="63"/>
      <c r="I21" s="64"/>
      <c r="J21" s="65"/>
      <c r="K21" s="66"/>
      <c r="L21" s="64"/>
      <c r="M21" s="64"/>
      <c r="N21" s="64"/>
      <c r="O21" s="47"/>
      <c r="Q21" s="72">
        <v>0.14000000000000001</v>
      </c>
      <c r="R21" s="73">
        <v>2.58</v>
      </c>
    </row>
    <row r="22" spans="2:19" ht="15" customHeight="1" thickTop="1">
      <c r="B22" s="25">
        <v>11</v>
      </c>
      <c r="C22" s="28">
        <f>$C$8-D17</f>
        <v>500</v>
      </c>
      <c r="D22" s="11">
        <f>D17+F17</f>
        <v>550</v>
      </c>
      <c r="E22" s="27">
        <f t="shared" ref="E22:E30" si="15">D22/$C$8</f>
        <v>0.55000000000000004</v>
      </c>
      <c r="F22" s="13">
        <f>F17</f>
        <v>50</v>
      </c>
      <c r="G22" s="14">
        <f t="shared" ref="G22:G30" si="16">F22/C22</f>
        <v>0.1</v>
      </c>
      <c r="H22" s="15">
        <f>H17-K17</f>
        <v>0.54345942503878386</v>
      </c>
      <c r="I22" s="15">
        <f t="shared" ref="I22:I30" si="17">H22/C22*1000</f>
        <v>1.0869188500775677</v>
      </c>
      <c r="J22" s="16">
        <f>J17+($J$31-$J$8)/19</f>
        <v>2.8010526315789486</v>
      </c>
      <c r="K22" s="17">
        <f t="shared" si="0"/>
        <v>0.15222584526612681</v>
      </c>
      <c r="L22" s="15">
        <f>K22+L17</f>
        <v>3.6087664202273424</v>
      </c>
      <c r="M22" s="15">
        <f t="shared" ref="M22:M30" si="18">L22/D22*1000</f>
        <v>6.5613934913224403</v>
      </c>
      <c r="N22" s="15">
        <f t="shared" si="1"/>
        <v>3.0445169053225363</v>
      </c>
      <c r="O22" s="23">
        <f t="shared" ref="O22:O27" si="19">L22/$H$8</f>
        <v>0.9021916050568356</v>
      </c>
      <c r="Q22" s="74">
        <v>0.15</v>
      </c>
      <c r="R22" s="75">
        <v>2.5299999999999998</v>
      </c>
    </row>
    <row r="23" spans="2:19">
      <c r="B23" s="25">
        <v>12</v>
      </c>
      <c r="C23" s="10">
        <f t="shared" ref="C23:C31" si="20">$C$8-D22</f>
        <v>450</v>
      </c>
      <c r="D23" s="11">
        <f t="shared" ref="D23:D30" si="21">D22+F22</f>
        <v>600</v>
      </c>
      <c r="E23" s="12">
        <f t="shared" si="15"/>
        <v>0.6</v>
      </c>
      <c r="F23" s="13">
        <f t="shared" ref="F23:F30" si="22">F22</f>
        <v>50</v>
      </c>
      <c r="G23" s="14">
        <f t="shared" si="16"/>
        <v>0.1111111111111111</v>
      </c>
      <c r="H23" s="15">
        <f t="shared" ref="H23:H30" si="23">H22-K22</f>
        <v>0.39123357977265705</v>
      </c>
      <c r="I23" s="15">
        <f t="shared" si="17"/>
        <v>0.86940795505034907</v>
      </c>
      <c r="J23" s="16">
        <f>J22+($J$31-$J$8)/19</f>
        <v>2.8231578947368434</v>
      </c>
      <c r="K23" s="17">
        <f t="shared" ref="K23:K30" si="24">H23*G23*J23</f>
        <v>0.12272379660237036</v>
      </c>
      <c r="L23" s="15">
        <f t="shared" ref="L23:L30" si="25">K23+L22</f>
        <v>3.7314902168297128</v>
      </c>
      <c r="M23" s="15">
        <f t="shared" si="18"/>
        <v>6.2191503613828552</v>
      </c>
      <c r="N23" s="15">
        <f t="shared" ref="N23:N30" si="26">K23/F23*1000</f>
        <v>2.4544759320474072</v>
      </c>
      <c r="O23" s="23">
        <f t="shared" si="19"/>
        <v>0.93287255420742821</v>
      </c>
      <c r="Q23" s="79" t="s">
        <v>31</v>
      </c>
    </row>
    <row r="24" spans="2:19">
      <c r="B24" s="25">
        <v>13</v>
      </c>
      <c r="C24" s="10">
        <f t="shared" si="20"/>
        <v>400</v>
      </c>
      <c r="D24" s="11">
        <f t="shared" si="21"/>
        <v>650</v>
      </c>
      <c r="E24" s="12">
        <f t="shared" si="15"/>
        <v>0.65</v>
      </c>
      <c r="F24" s="13">
        <f t="shared" si="22"/>
        <v>50</v>
      </c>
      <c r="G24" s="14">
        <f t="shared" si="16"/>
        <v>0.125</v>
      </c>
      <c r="H24" s="15">
        <f t="shared" si="23"/>
        <v>0.26850978317028668</v>
      </c>
      <c r="I24" s="15">
        <f t="shared" si="17"/>
        <v>0.67127445792571672</v>
      </c>
      <c r="J24" s="16">
        <f t="shared" si="13"/>
        <v>2.8452631578947383</v>
      </c>
      <c r="K24" s="17">
        <f t="shared" si="24"/>
        <v>9.5497624198590161E-2</v>
      </c>
      <c r="L24" s="15">
        <f t="shared" si="25"/>
        <v>3.8269878410283029</v>
      </c>
      <c r="M24" s="15">
        <f t="shared" si="18"/>
        <v>5.8876736015820041</v>
      </c>
      <c r="N24" s="15">
        <f t="shared" si="26"/>
        <v>1.9099524839718034</v>
      </c>
      <c r="O24" s="23">
        <f t="shared" si="19"/>
        <v>0.95674696025707573</v>
      </c>
    </row>
    <row r="25" spans="2:19">
      <c r="B25" s="25">
        <v>14</v>
      </c>
      <c r="C25" s="10">
        <f t="shared" si="20"/>
        <v>350</v>
      </c>
      <c r="D25" s="11">
        <f t="shared" si="21"/>
        <v>700</v>
      </c>
      <c r="E25" s="12">
        <f t="shared" si="15"/>
        <v>0.7</v>
      </c>
      <c r="F25" s="13">
        <f t="shared" si="22"/>
        <v>50</v>
      </c>
      <c r="G25" s="14">
        <f t="shared" si="16"/>
        <v>0.14285714285714285</v>
      </c>
      <c r="H25" s="15">
        <f t="shared" si="23"/>
        <v>0.17301215897169653</v>
      </c>
      <c r="I25" s="15">
        <f t="shared" si="17"/>
        <v>0.49432045420484727</v>
      </c>
      <c r="J25" s="16">
        <f t="shared" si="13"/>
        <v>2.8673684210526331</v>
      </c>
      <c r="K25" s="17">
        <f t="shared" si="24"/>
        <v>7.0869943013368658E-2</v>
      </c>
      <c r="L25" s="15">
        <f t="shared" si="25"/>
        <v>3.8978577840416717</v>
      </c>
      <c r="M25" s="15">
        <f t="shared" si="18"/>
        <v>5.5683682629166746</v>
      </c>
      <c r="N25" s="15">
        <f t="shared" si="26"/>
        <v>1.4173988602673733</v>
      </c>
      <c r="O25" s="29">
        <f t="shared" si="19"/>
        <v>0.97446444601041793</v>
      </c>
    </row>
    <row r="26" spans="2:19">
      <c r="B26" s="25">
        <v>15</v>
      </c>
      <c r="C26" s="10">
        <f t="shared" si="20"/>
        <v>300</v>
      </c>
      <c r="D26" s="11">
        <f t="shared" si="21"/>
        <v>750</v>
      </c>
      <c r="E26" s="12">
        <f t="shared" si="15"/>
        <v>0.75</v>
      </c>
      <c r="F26" s="13">
        <f t="shared" si="22"/>
        <v>50</v>
      </c>
      <c r="G26" s="14">
        <f t="shared" si="16"/>
        <v>0.16666666666666666</v>
      </c>
      <c r="H26" s="15">
        <f t="shared" si="23"/>
        <v>0.10214221595832787</v>
      </c>
      <c r="I26" s="15">
        <f t="shared" si="17"/>
        <v>0.34047405319442625</v>
      </c>
      <c r="J26" s="16">
        <f t="shared" si="13"/>
        <v>2.889473684210528</v>
      </c>
      <c r="K26" s="17">
        <f t="shared" si="24"/>
        <v>4.9189540843089498E-2</v>
      </c>
      <c r="L26" s="15">
        <f t="shared" si="25"/>
        <v>3.9470473248847613</v>
      </c>
      <c r="M26" s="15">
        <f t="shared" si="18"/>
        <v>5.2627297665130151</v>
      </c>
      <c r="N26" s="15">
        <f t="shared" si="26"/>
        <v>0.98379081686179004</v>
      </c>
      <c r="O26" s="29">
        <f t="shared" si="19"/>
        <v>0.98676183122119032</v>
      </c>
    </row>
    <row r="27" spans="2:19">
      <c r="B27" s="25">
        <v>16</v>
      </c>
      <c r="C27" s="10">
        <f t="shared" si="20"/>
        <v>250</v>
      </c>
      <c r="D27" s="11">
        <f t="shared" si="21"/>
        <v>800</v>
      </c>
      <c r="E27" s="12">
        <f t="shared" si="15"/>
        <v>0.8</v>
      </c>
      <c r="F27" s="13">
        <f t="shared" si="22"/>
        <v>50</v>
      </c>
      <c r="G27" s="14">
        <f t="shared" si="16"/>
        <v>0.2</v>
      </c>
      <c r="H27" s="15">
        <f t="shared" si="23"/>
        <v>5.2952675115238372E-2</v>
      </c>
      <c r="I27" s="15">
        <f t="shared" si="17"/>
        <v>0.21181070046095349</v>
      </c>
      <c r="J27" s="16">
        <f t="shared" si="13"/>
        <v>2.9115789473684228</v>
      </c>
      <c r="K27" s="17">
        <f t="shared" si="24"/>
        <v>3.0835178814473563E-2</v>
      </c>
      <c r="L27" s="15">
        <f t="shared" si="25"/>
        <v>3.9778825036992349</v>
      </c>
      <c r="M27" s="15">
        <f t="shared" si="18"/>
        <v>4.972353129624044</v>
      </c>
      <c r="N27" s="15">
        <f t="shared" si="26"/>
        <v>0.61670357628947126</v>
      </c>
      <c r="O27" s="29">
        <f t="shared" si="19"/>
        <v>0.99447062592480873</v>
      </c>
    </row>
    <row r="28" spans="2:19">
      <c r="B28" s="25">
        <v>17</v>
      </c>
      <c r="C28" s="10">
        <f t="shared" si="20"/>
        <v>200</v>
      </c>
      <c r="D28" s="11">
        <f t="shared" si="21"/>
        <v>850</v>
      </c>
      <c r="E28" s="12">
        <f t="shared" si="15"/>
        <v>0.85</v>
      </c>
      <c r="F28" s="13">
        <f t="shared" si="22"/>
        <v>50</v>
      </c>
      <c r="G28" s="14">
        <f t="shared" si="16"/>
        <v>0.25</v>
      </c>
      <c r="H28" s="15">
        <f t="shared" si="23"/>
        <v>2.2117496300764809E-2</v>
      </c>
      <c r="I28" s="15">
        <f t="shared" si="17"/>
        <v>0.11058748150382405</v>
      </c>
      <c r="J28" s="16">
        <f t="shared" si="13"/>
        <v>2.9336842105263177</v>
      </c>
      <c r="K28" s="17">
        <f t="shared" si="24"/>
        <v>1.622143741848199E-2</v>
      </c>
      <c r="L28" s="15">
        <f t="shared" si="25"/>
        <v>3.994103941117717</v>
      </c>
      <c r="M28" s="15">
        <f t="shared" si="18"/>
        <v>4.6989458130796677</v>
      </c>
      <c r="N28" s="15">
        <f t="shared" si="26"/>
        <v>0.32442874836963981</v>
      </c>
      <c r="O28" s="29" t="s">
        <v>18</v>
      </c>
      <c r="Q28" s="52"/>
      <c r="R28" s="52"/>
    </row>
    <row r="29" spans="2:19">
      <c r="B29" s="25">
        <v>18</v>
      </c>
      <c r="C29" s="10">
        <f t="shared" si="20"/>
        <v>150</v>
      </c>
      <c r="D29" s="11">
        <f t="shared" si="21"/>
        <v>900</v>
      </c>
      <c r="E29" s="12">
        <f t="shared" si="15"/>
        <v>0.9</v>
      </c>
      <c r="F29" s="13">
        <f t="shared" si="22"/>
        <v>50</v>
      </c>
      <c r="G29" s="14">
        <f t="shared" si="16"/>
        <v>0.33333333333333331</v>
      </c>
      <c r="H29" s="15">
        <f t="shared" si="23"/>
        <v>5.8960588822828189E-3</v>
      </c>
      <c r="I29" s="15">
        <f t="shared" si="17"/>
        <v>3.9307059215218793E-2</v>
      </c>
      <c r="J29" s="16">
        <f t="shared" si="13"/>
        <v>2.9557894736842125</v>
      </c>
      <c r="K29" s="17">
        <f t="shared" si="24"/>
        <v>5.8091695934912868E-3</v>
      </c>
      <c r="L29" s="15">
        <f t="shared" si="25"/>
        <v>3.9999131107112085</v>
      </c>
      <c r="M29" s="15">
        <f t="shared" si="18"/>
        <v>4.4443479007902322</v>
      </c>
      <c r="N29" s="15">
        <f t="shared" si="26"/>
        <v>0.11618339186982574</v>
      </c>
      <c r="O29" s="29" t="s">
        <v>18</v>
      </c>
      <c r="Q29" s="52"/>
      <c r="R29" s="52"/>
    </row>
    <row r="30" spans="2:19">
      <c r="B30" s="25">
        <v>19</v>
      </c>
      <c r="C30" s="10">
        <f t="shared" si="20"/>
        <v>100</v>
      </c>
      <c r="D30" s="11">
        <f t="shared" si="21"/>
        <v>950</v>
      </c>
      <c r="E30" s="12">
        <f t="shared" si="15"/>
        <v>0.95</v>
      </c>
      <c r="F30" s="13">
        <f t="shared" si="22"/>
        <v>50</v>
      </c>
      <c r="G30" s="14">
        <f t="shared" si="16"/>
        <v>0.5</v>
      </c>
      <c r="H30" s="15">
        <f t="shared" si="23"/>
        <v>8.6889288791532071E-5</v>
      </c>
      <c r="I30" s="15">
        <f t="shared" si="17"/>
        <v>8.6889288791532071E-4</v>
      </c>
      <c r="J30" s="16">
        <f t="shared" si="13"/>
        <v>2.9778947368421074</v>
      </c>
      <c r="K30" s="17">
        <f t="shared" si="24"/>
        <v>1.2937357789012864E-4</v>
      </c>
      <c r="L30" s="15">
        <f t="shared" si="25"/>
        <v>4.0000424842890983</v>
      </c>
      <c r="M30" s="15">
        <f t="shared" si="18"/>
        <v>4.2105710360937874</v>
      </c>
      <c r="N30" s="15">
        <f t="shared" si="26"/>
        <v>2.5874715578025728E-3</v>
      </c>
      <c r="O30" s="29" t="s">
        <v>18</v>
      </c>
      <c r="Q30" s="52"/>
      <c r="R30" s="52"/>
    </row>
    <row r="31" spans="2:19" ht="15.75" thickBot="1">
      <c r="B31" s="30">
        <v>20</v>
      </c>
      <c r="C31" s="31">
        <f t="shared" si="20"/>
        <v>50</v>
      </c>
      <c r="D31" s="48"/>
      <c r="E31" s="49"/>
      <c r="F31" s="33"/>
      <c r="G31" s="34"/>
      <c r="H31" s="35"/>
      <c r="I31" s="35"/>
      <c r="J31" s="68">
        <v>3</v>
      </c>
      <c r="K31" s="37"/>
      <c r="L31" s="35"/>
      <c r="M31" s="35"/>
      <c r="N31" s="35"/>
      <c r="O31" s="50"/>
      <c r="Q31" s="52"/>
      <c r="R31" s="52"/>
    </row>
    <row r="32" spans="2:19" ht="15.75" customHeight="1" thickTop="1">
      <c r="C32" s="1"/>
      <c r="D32" s="2"/>
      <c r="E32" s="3"/>
      <c r="F32" s="4"/>
      <c r="G32" s="5"/>
      <c r="H32" s="6"/>
      <c r="I32" s="6"/>
      <c r="J32" s="7"/>
      <c r="K32" s="8"/>
      <c r="L32" s="6"/>
      <c r="M32" s="6"/>
      <c r="N32" s="6"/>
      <c r="O32" s="9"/>
      <c r="Q32" s="52"/>
      <c r="R32" s="52"/>
    </row>
    <row r="33" spans="2:18">
      <c r="B33" s="57" t="s">
        <v>23</v>
      </c>
      <c r="C33" s="38" t="s">
        <v>15</v>
      </c>
      <c r="D33" s="39" t="s">
        <v>16</v>
      </c>
      <c r="E33" s="39" t="s">
        <v>17</v>
      </c>
      <c r="F33" s="38" t="s">
        <v>1</v>
      </c>
      <c r="G33" s="39" t="s">
        <v>2</v>
      </c>
      <c r="H33" s="39" t="s">
        <v>3</v>
      </c>
      <c r="Q33" s="52"/>
      <c r="R33" s="52"/>
    </row>
    <row r="34" spans="2:18" ht="15.75" customHeight="1">
      <c r="C34" s="40">
        <v>4836</v>
      </c>
      <c r="D34" s="54">
        <v>1.0500000000000001E-2</v>
      </c>
      <c r="E34" s="42" t="s">
        <v>22</v>
      </c>
      <c r="F34" s="40">
        <f>2305-F20</f>
        <v>1426.4</v>
      </c>
      <c r="G34" s="41">
        <v>0.315</v>
      </c>
      <c r="H34" s="41">
        <v>0.11600000000000001</v>
      </c>
    </row>
  </sheetData>
  <pageMargins left="0.43307086614173229" right="0.56999999999999995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S38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.85546875" style="26" customWidth="1"/>
    <col min="3" max="3" width="10.42578125" bestFit="1" customWidth="1"/>
    <col min="4" max="4" width="9.140625" customWidth="1"/>
    <col min="8" max="8" width="10" bestFit="1" customWidth="1"/>
    <col min="9" max="9" width="11.28515625" bestFit="1" customWidth="1"/>
    <col min="10" max="10" width="10.7109375" customWidth="1"/>
    <col min="11" max="11" width="8.28515625" customWidth="1"/>
    <col min="13" max="13" width="12.7109375" bestFit="1" customWidth="1"/>
    <col min="14" max="14" width="12" bestFit="1" customWidth="1"/>
    <col min="16" max="16" width="5.140625" customWidth="1"/>
    <col min="17" max="17" width="9.85546875" customWidth="1"/>
    <col min="18" max="18" width="10.5703125" customWidth="1"/>
  </cols>
  <sheetData>
    <row r="2" spans="2:18" ht="15.75">
      <c r="B2" s="114"/>
      <c r="C2" s="115" t="s">
        <v>54</v>
      </c>
    </row>
    <row r="4" spans="2:18">
      <c r="B4" s="57" t="s">
        <v>25</v>
      </c>
      <c r="C4" s="38" t="s">
        <v>15</v>
      </c>
      <c r="D4" s="39" t="s">
        <v>16</v>
      </c>
      <c r="E4" s="39" t="s">
        <v>17</v>
      </c>
      <c r="F4" s="38" t="s">
        <v>1</v>
      </c>
      <c r="G4" s="39" t="s">
        <v>2</v>
      </c>
      <c r="H4" s="39" t="s">
        <v>3</v>
      </c>
    </row>
    <row r="5" spans="2:18" ht="15.75" customHeight="1">
      <c r="C5" s="40">
        <v>10000</v>
      </c>
      <c r="D5" s="41">
        <v>0.1</v>
      </c>
      <c r="E5" s="42">
        <v>92.59</v>
      </c>
      <c r="F5" s="45" t="s">
        <v>13</v>
      </c>
      <c r="G5" s="41" t="s">
        <v>13</v>
      </c>
      <c r="H5" s="43">
        <v>0.56000000000000005</v>
      </c>
    </row>
    <row r="6" spans="2:18" ht="9.75" customHeight="1"/>
    <row r="7" spans="2:18">
      <c r="B7" s="24" t="s">
        <v>0</v>
      </c>
      <c r="C7" s="18" t="s">
        <v>19</v>
      </c>
      <c r="D7" s="18" t="s">
        <v>4</v>
      </c>
      <c r="E7" s="18" t="s">
        <v>5</v>
      </c>
      <c r="F7" s="19" t="s">
        <v>6</v>
      </c>
      <c r="G7" s="18" t="s">
        <v>7</v>
      </c>
      <c r="H7" s="20" t="s">
        <v>28</v>
      </c>
      <c r="I7" s="20" t="s">
        <v>29</v>
      </c>
      <c r="J7" s="21" t="s">
        <v>21</v>
      </c>
      <c r="K7" s="20" t="s">
        <v>8</v>
      </c>
      <c r="L7" s="20" t="s">
        <v>9</v>
      </c>
      <c r="M7" s="20" t="s">
        <v>20</v>
      </c>
      <c r="N7" s="20" t="s">
        <v>39</v>
      </c>
      <c r="O7" s="22" t="s">
        <v>10</v>
      </c>
      <c r="Q7" s="55" t="s">
        <v>11</v>
      </c>
      <c r="R7" s="56" t="s">
        <v>30</v>
      </c>
    </row>
    <row r="8" spans="2:18">
      <c r="B8" s="25">
        <v>1</v>
      </c>
      <c r="C8" s="10">
        <v>1000</v>
      </c>
      <c r="D8" s="11">
        <f>F8</f>
        <v>50</v>
      </c>
      <c r="E8" s="12">
        <f>D8/C8</f>
        <v>0.05</v>
      </c>
      <c r="F8" s="70">
        <v>50</v>
      </c>
      <c r="G8" s="14">
        <f>F8/C8</f>
        <v>0.05</v>
      </c>
      <c r="H8" s="71">
        <v>4</v>
      </c>
      <c r="I8" s="15">
        <f>H8/C8*1000</f>
        <v>4</v>
      </c>
      <c r="J8" s="67">
        <v>2.73</v>
      </c>
      <c r="K8" s="17">
        <f>H8*G8*J8</f>
        <v>0.54600000000000004</v>
      </c>
      <c r="L8" s="15">
        <f>K8</f>
        <v>0.54600000000000004</v>
      </c>
      <c r="M8" s="15">
        <f>L8/D8*1000</f>
        <v>10.920000000000002</v>
      </c>
      <c r="N8" s="15">
        <f>K8/F8*1000</f>
        <v>10.920000000000002</v>
      </c>
      <c r="O8" s="23">
        <f>L8/H8</f>
        <v>0.13650000000000001</v>
      </c>
      <c r="Q8" s="72">
        <v>0.01</v>
      </c>
      <c r="R8" s="73">
        <v>3</v>
      </c>
    </row>
    <row r="9" spans="2:18">
      <c r="B9" s="25">
        <v>2</v>
      </c>
      <c r="C9" s="10">
        <f>$C$8-D8</f>
        <v>950</v>
      </c>
      <c r="D9" s="11">
        <f>D8+F8</f>
        <v>100</v>
      </c>
      <c r="E9" s="12">
        <f>D9/$C$8</f>
        <v>0.1</v>
      </c>
      <c r="F9" s="13">
        <f>F8</f>
        <v>50</v>
      </c>
      <c r="G9" s="14">
        <f>F9/C9</f>
        <v>5.2631578947368418E-2</v>
      </c>
      <c r="H9" s="15">
        <f>H8-K8</f>
        <v>3.4539999999999997</v>
      </c>
      <c r="I9" s="15">
        <f>H9/C9*1000</f>
        <v>3.6357894736842105</v>
      </c>
      <c r="J9" s="16">
        <f>J8+($J$31-$J$8)/19</f>
        <v>2.7442105263157894</v>
      </c>
      <c r="K9" s="17">
        <f t="shared" ref="K9:K30" si="0">H9*G9*J9</f>
        <v>0.49886858725761762</v>
      </c>
      <c r="L9" s="15">
        <f>K9+L8</f>
        <v>1.0448685872576178</v>
      </c>
      <c r="M9" s="15">
        <f>L9/D9*1000</f>
        <v>10.448685872576178</v>
      </c>
      <c r="N9" s="15">
        <f t="shared" ref="N9:N30" si="1">K9/F9*1000</f>
        <v>9.977371745152352</v>
      </c>
      <c r="O9" s="23">
        <f>L9/$H$8</f>
        <v>0.26121714681440444</v>
      </c>
      <c r="Q9" s="72">
        <v>0.02</v>
      </c>
      <c r="R9" s="73">
        <v>2.95</v>
      </c>
    </row>
    <row r="10" spans="2:18">
      <c r="B10" s="25">
        <v>3</v>
      </c>
      <c r="C10" s="10">
        <f t="shared" ref="C10:C17" si="2">$C$8-D9</f>
        <v>900</v>
      </c>
      <c r="D10" s="11">
        <f t="shared" ref="D10:D17" si="3">D9+F9</f>
        <v>150</v>
      </c>
      <c r="E10" s="12">
        <f t="shared" ref="E10:E17" si="4">D10/$C$8</f>
        <v>0.15</v>
      </c>
      <c r="F10" s="13">
        <f t="shared" ref="F10:F17" si="5">F9</f>
        <v>50</v>
      </c>
      <c r="G10" s="14">
        <f t="shared" ref="G10:G17" si="6">F10/C10</f>
        <v>5.5555555555555552E-2</v>
      </c>
      <c r="H10" s="15">
        <f t="shared" ref="H10:H17" si="7">H9-K9</f>
        <v>2.9551314127423822</v>
      </c>
      <c r="I10" s="15">
        <f>H10/C10*1000</f>
        <v>3.2834793474915358</v>
      </c>
      <c r="J10" s="16">
        <f>J9+($J$31-$J$8)/19</f>
        <v>2.7584210526315789</v>
      </c>
      <c r="K10" s="17">
        <f>H10*G10*J10</f>
        <v>0.45286092790008259</v>
      </c>
      <c r="L10" s="15">
        <f t="shared" ref="L10:L17" si="8">K10+L9</f>
        <v>1.4977295151577004</v>
      </c>
      <c r="M10" s="15">
        <f t="shared" ref="M10:M17" si="9">L10/D10*1000</f>
        <v>9.9848634343846694</v>
      </c>
      <c r="N10" s="15">
        <f t="shared" si="1"/>
        <v>9.0572185580016527</v>
      </c>
      <c r="O10" s="23">
        <f t="shared" ref="O10:O17" si="10">L10/$H$8</f>
        <v>0.37443237878942509</v>
      </c>
      <c r="Q10" s="72">
        <v>0.03</v>
      </c>
      <c r="R10" s="73">
        <v>2.9</v>
      </c>
    </row>
    <row r="11" spans="2:18">
      <c r="B11" s="25">
        <v>4</v>
      </c>
      <c r="C11" s="10">
        <f t="shared" si="2"/>
        <v>850</v>
      </c>
      <c r="D11" s="11">
        <f t="shared" si="3"/>
        <v>200</v>
      </c>
      <c r="E11" s="12">
        <f t="shared" si="4"/>
        <v>0.2</v>
      </c>
      <c r="F11" s="13">
        <f t="shared" si="5"/>
        <v>50</v>
      </c>
      <c r="G11" s="14">
        <f t="shared" si="6"/>
        <v>5.8823529411764705E-2</v>
      </c>
      <c r="H11" s="15">
        <f>H10-K10</f>
        <v>2.5022704848422999</v>
      </c>
      <c r="I11" s="15">
        <f t="shared" ref="I11:I17" si="11">H11/C11*1000</f>
        <v>2.9438476292262354</v>
      </c>
      <c r="J11" s="16">
        <f t="shared" ref="J11:J30" si="12">J10+($J$31-$J$8)/19</f>
        <v>2.7726315789473683</v>
      </c>
      <c r="K11" s="17">
        <f t="shared" ref="K11:K17" si="13">H11*G11*J11</f>
        <v>0.40811024502010013</v>
      </c>
      <c r="L11" s="15">
        <f t="shared" si="8"/>
        <v>1.9058397601778005</v>
      </c>
      <c r="M11" s="15">
        <f t="shared" si="9"/>
        <v>9.5291988008890041</v>
      </c>
      <c r="N11" s="15">
        <f t="shared" si="1"/>
        <v>8.1622049004020027</v>
      </c>
      <c r="O11" s="23">
        <f t="shared" si="10"/>
        <v>0.47645994004445014</v>
      </c>
      <c r="Q11" s="72">
        <v>0.04</v>
      </c>
      <c r="R11" s="73">
        <v>2.86</v>
      </c>
    </row>
    <row r="12" spans="2:18">
      <c r="B12" s="25">
        <v>5</v>
      </c>
      <c r="C12" s="10">
        <f t="shared" si="2"/>
        <v>800</v>
      </c>
      <c r="D12" s="11">
        <f t="shared" si="3"/>
        <v>250</v>
      </c>
      <c r="E12" s="12">
        <f t="shared" si="4"/>
        <v>0.25</v>
      </c>
      <c r="F12" s="13">
        <f t="shared" si="5"/>
        <v>50</v>
      </c>
      <c r="G12" s="14">
        <f t="shared" si="6"/>
        <v>6.25E-2</v>
      </c>
      <c r="H12" s="15">
        <f t="shared" si="7"/>
        <v>2.0941602398221999</v>
      </c>
      <c r="I12" s="15">
        <f t="shared" si="11"/>
        <v>2.6177002997777499</v>
      </c>
      <c r="J12" s="16">
        <f t="shared" si="12"/>
        <v>2.7868421052631578</v>
      </c>
      <c r="K12" s="17">
        <f t="shared" si="13"/>
        <v>0.36475587071903121</v>
      </c>
      <c r="L12" s="15">
        <f t="shared" si="8"/>
        <v>2.2705956308968318</v>
      </c>
      <c r="M12" s="15">
        <f t="shared" si="9"/>
        <v>9.0823825235873272</v>
      </c>
      <c r="N12" s="15">
        <f t="shared" si="1"/>
        <v>7.2951174143806234</v>
      </c>
      <c r="O12" s="23">
        <f t="shared" si="10"/>
        <v>0.56764890772420795</v>
      </c>
      <c r="Q12" s="72">
        <v>0.05</v>
      </c>
      <c r="R12" s="73">
        <v>2.8250000000000002</v>
      </c>
    </row>
    <row r="13" spans="2:18">
      <c r="B13" s="25">
        <v>6</v>
      </c>
      <c r="C13" s="10">
        <f t="shared" si="2"/>
        <v>750</v>
      </c>
      <c r="D13" s="11">
        <f t="shared" si="3"/>
        <v>300</v>
      </c>
      <c r="E13" s="12">
        <f t="shared" si="4"/>
        <v>0.3</v>
      </c>
      <c r="F13" s="13">
        <f t="shared" si="5"/>
        <v>50</v>
      </c>
      <c r="G13" s="14">
        <f t="shared" si="6"/>
        <v>6.6666666666666666E-2</v>
      </c>
      <c r="H13" s="15">
        <f t="shared" si="7"/>
        <v>1.7294043691031686</v>
      </c>
      <c r="I13" s="15">
        <f t="shared" si="11"/>
        <v>2.3058724921375582</v>
      </c>
      <c r="J13" s="16">
        <f t="shared" si="12"/>
        <v>2.8010526315789472</v>
      </c>
      <c r="K13" s="17">
        <f t="shared" si="13"/>
        <v>0.3229435106093706</v>
      </c>
      <c r="L13" s="15">
        <f t="shared" si="8"/>
        <v>2.5935391415062026</v>
      </c>
      <c r="M13" s="15">
        <f t="shared" si="9"/>
        <v>8.6451304716873416</v>
      </c>
      <c r="N13" s="15">
        <f t="shared" si="1"/>
        <v>6.4588702121874118</v>
      </c>
      <c r="O13" s="23">
        <f t="shared" si="10"/>
        <v>0.64838478537655064</v>
      </c>
      <c r="Q13" s="72">
        <v>0.06</v>
      </c>
      <c r="R13" s="73">
        <v>2.7949999999999999</v>
      </c>
    </row>
    <row r="14" spans="2:18" ht="15.75" customHeight="1">
      <c r="B14" s="25">
        <v>7</v>
      </c>
      <c r="C14" s="10">
        <f t="shared" si="2"/>
        <v>700</v>
      </c>
      <c r="D14" s="11">
        <f t="shared" si="3"/>
        <v>350</v>
      </c>
      <c r="E14" s="12">
        <f t="shared" si="4"/>
        <v>0.35</v>
      </c>
      <c r="F14" s="13">
        <f t="shared" si="5"/>
        <v>50</v>
      </c>
      <c r="G14" s="14">
        <f t="shared" si="6"/>
        <v>7.1428571428571425E-2</v>
      </c>
      <c r="H14" s="15">
        <f t="shared" si="7"/>
        <v>1.4064608584937981</v>
      </c>
      <c r="I14" s="15">
        <f t="shared" si="11"/>
        <v>2.0092297978482829</v>
      </c>
      <c r="J14" s="16">
        <f t="shared" si="12"/>
        <v>2.8152631578947367</v>
      </c>
      <c r="K14" s="17">
        <f t="shared" si="13"/>
        <v>0.28282553128132804</v>
      </c>
      <c r="L14" s="15">
        <f t="shared" si="8"/>
        <v>2.8763646727875307</v>
      </c>
      <c r="M14" s="15">
        <f t="shared" si="9"/>
        <v>8.2181847793929439</v>
      </c>
      <c r="N14" s="15">
        <f t="shared" si="1"/>
        <v>5.6565106256265612</v>
      </c>
      <c r="O14" s="23">
        <f t="shared" si="10"/>
        <v>0.71909116819688268</v>
      </c>
      <c r="Q14" s="72">
        <v>7.0000000000000007E-2</v>
      </c>
      <c r="R14" s="73">
        <v>2.7749999999999999</v>
      </c>
    </row>
    <row r="15" spans="2:18" ht="15.75" customHeight="1">
      <c r="B15" s="25">
        <v>8</v>
      </c>
      <c r="C15" s="10">
        <f t="shared" si="2"/>
        <v>650</v>
      </c>
      <c r="D15" s="11">
        <f t="shared" si="3"/>
        <v>400</v>
      </c>
      <c r="E15" s="12">
        <f t="shared" si="4"/>
        <v>0.4</v>
      </c>
      <c r="F15" s="13">
        <f t="shared" si="5"/>
        <v>50</v>
      </c>
      <c r="G15" s="14">
        <f t="shared" si="6"/>
        <v>7.6923076923076927E-2</v>
      </c>
      <c r="H15" s="15">
        <f t="shared" si="7"/>
        <v>1.1236353272124702</v>
      </c>
      <c r="I15" s="15">
        <f t="shared" si="11"/>
        <v>1.728669734173031</v>
      </c>
      <c r="J15" s="16">
        <f t="shared" si="12"/>
        <v>2.8294736842105261</v>
      </c>
      <c r="K15" s="17">
        <f t="shared" si="13"/>
        <v>0.24456127607668987</v>
      </c>
      <c r="L15" s="15">
        <f t="shared" si="8"/>
        <v>3.1209259488642207</v>
      </c>
      <c r="M15" s="15">
        <f t="shared" si="9"/>
        <v>7.8023148721605518</v>
      </c>
      <c r="N15" s="15">
        <f t="shared" si="1"/>
        <v>4.8912255215337979</v>
      </c>
      <c r="O15" s="23">
        <f t="shared" si="10"/>
        <v>0.78023148721605518</v>
      </c>
      <c r="Q15" s="72">
        <v>0.08</v>
      </c>
      <c r="R15" s="73">
        <v>2.754</v>
      </c>
    </row>
    <row r="16" spans="2:18" ht="15.75" customHeight="1">
      <c r="B16" s="25">
        <v>9</v>
      </c>
      <c r="C16" s="10">
        <f t="shared" si="2"/>
        <v>600</v>
      </c>
      <c r="D16" s="11">
        <f t="shared" si="3"/>
        <v>450</v>
      </c>
      <c r="E16" s="12">
        <f t="shared" si="4"/>
        <v>0.45</v>
      </c>
      <c r="F16" s="13">
        <f t="shared" si="5"/>
        <v>50</v>
      </c>
      <c r="G16" s="14">
        <f t="shared" si="6"/>
        <v>8.3333333333333329E-2</v>
      </c>
      <c r="H16" s="15">
        <f t="shared" si="7"/>
        <v>0.8790740511357803</v>
      </c>
      <c r="I16" s="15">
        <f t="shared" si="11"/>
        <v>1.4651234185596338</v>
      </c>
      <c r="J16" s="16">
        <f>J15+($J$31-$J$8)/19</f>
        <v>2.8436842105263156</v>
      </c>
      <c r="K16" s="17">
        <f t="shared" si="13"/>
        <v>0.20831741659151842</v>
      </c>
      <c r="L16" s="15">
        <f t="shared" si="8"/>
        <v>3.329243365455739</v>
      </c>
      <c r="M16" s="15">
        <f t="shared" si="9"/>
        <v>7.3983185899016419</v>
      </c>
      <c r="N16" s="15">
        <f t="shared" si="1"/>
        <v>4.1663483318303678</v>
      </c>
      <c r="O16" s="23">
        <f t="shared" si="10"/>
        <v>0.83231084136393474</v>
      </c>
      <c r="Q16" s="72">
        <v>0.09</v>
      </c>
      <c r="R16" s="73">
        <v>2.7440000000000002</v>
      </c>
    </row>
    <row r="17" spans="2:19" ht="15.75" customHeight="1" thickBot="1">
      <c r="B17" s="30">
        <v>10</v>
      </c>
      <c r="C17" s="31">
        <f t="shared" si="2"/>
        <v>550</v>
      </c>
      <c r="D17" s="32">
        <f t="shared" si="3"/>
        <v>500</v>
      </c>
      <c r="E17" s="69">
        <f t="shared" si="4"/>
        <v>0.5</v>
      </c>
      <c r="F17" s="33">
        <f t="shared" si="5"/>
        <v>50</v>
      </c>
      <c r="G17" s="34">
        <f t="shared" si="6"/>
        <v>9.0909090909090912E-2</v>
      </c>
      <c r="H17" s="35">
        <f t="shared" si="7"/>
        <v>0.67075663454426193</v>
      </c>
      <c r="I17" s="35">
        <f t="shared" si="11"/>
        <v>1.2195575173532034</v>
      </c>
      <c r="J17" s="36">
        <f t="shared" si="12"/>
        <v>2.857894736842105</v>
      </c>
      <c r="K17" s="37">
        <f t="shared" si="13"/>
        <v>0.17426835050599723</v>
      </c>
      <c r="L17" s="35">
        <f t="shared" si="8"/>
        <v>3.5035117159617362</v>
      </c>
      <c r="M17" s="35">
        <f t="shared" si="9"/>
        <v>7.0070234319234723</v>
      </c>
      <c r="N17" s="35">
        <f t="shared" si="1"/>
        <v>3.4853670101199445</v>
      </c>
      <c r="O17" s="50">
        <f t="shared" si="10"/>
        <v>0.87587792899043404</v>
      </c>
      <c r="Q17" s="72">
        <v>0.1</v>
      </c>
      <c r="R17" s="73">
        <v>2.7250000000000001</v>
      </c>
    </row>
    <row r="18" spans="2:19" ht="15" customHeight="1" thickTop="1">
      <c r="B18" s="44"/>
      <c r="C18" s="1"/>
      <c r="D18" s="58"/>
      <c r="E18" s="59"/>
      <c r="F18" s="4"/>
      <c r="G18" s="5"/>
      <c r="H18" s="6"/>
      <c r="I18" s="6"/>
      <c r="J18" s="7"/>
      <c r="K18" s="8"/>
      <c r="L18" s="6"/>
      <c r="M18" s="6"/>
      <c r="N18" s="6"/>
      <c r="O18" s="9"/>
      <c r="Q18" s="72">
        <v>0.11</v>
      </c>
      <c r="R18" s="73">
        <v>2.7</v>
      </c>
    </row>
    <row r="19" spans="2:19" ht="17.25" customHeight="1">
      <c r="B19" s="57" t="s">
        <v>24</v>
      </c>
      <c r="C19" s="38" t="s">
        <v>15</v>
      </c>
      <c r="D19" s="39" t="s">
        <v>16</v>
      </c>
      <c r="E19" s="39" t="s">
        <v>17</v>
      </c>
      <c r="F19" s="38" t="s">
        <v>1</v>
      </c>
      <c r="G19" s="39" t="s">
        <v>2</v>
      </c>
      <c r="H19" s="39" t="s">
        <v>3</v>
      </c>
      <c r="I19" s="6"/>
      <c r="J19" s="7"/>
      <c r="K19" s="8"/>
      <c r="L19" s="6"/>
      <c r="M19" s="6"/>
      <c r="N19" s="6"/>
      <c r="O19" s="9"/>
      <c r="Q19" s="72">
        <v>0.12</v>
      </c>
      <c r="R19" s="73">
        <v>2.67</v>
      </c>
      <c r="S19" s="53"/>
    </row>
    <row r="20" spans="2:19" ht="15.75" customHeight="1">
      <c r="B20" s="44"/>
      <c r="C20" s="40">
        <v>8988</v>
      </c>
      <c r="D20" s="41">
        <v>5.5899999999999998E-2</v>
      </c>
      <c r="E20" s="42" t="s">
        <v>26</v>
      </c>
      <c r="F20" s="40">
        <v>1015</v>
      </c>
      <c r="G20" s="41">
        <v>0.49049999999999999</v>
      </c>
      <c r="H20" s="43">
        <v>0.42</v>
      </c>
      <c r="I20" s="6"/>
      <c r="J20" s="7"/>
      <c r="K20" s="8"/>
      <c r="L20" s="6"/>
      <c r="M20" s="6"/>
      <c r="N20" s="6"/>
      <c r="O20" s="9"/>
      <c r="Q20" s="72">
        <v>0.13</v>
      </c>
      <c r="R20" s="73">
        <v>2.63</v>
      </c>
      <c r="S20" s="51"/>
    </row>
    <row r="21" spans="2:19" ht="15" customHeight="1" thickBot="1">
      <c r="B21" s="46"/>
      <c r="C21" s="60"/>
      <c r="D21" s="61"/>
      <c r="E21" s="62"/>
      <c r="F21" s="60"/>
      <c r="G21" s="61"/>
      <c r="H21" s="63"/>
      <c r="I21" s="64"/>
      <c r="J21" s="65"/>
      <c r="K21" s="66"/>
      <c r="L21" s="64"/>
      <c r="M21" s="64"/>
      <c r="N21" s="64"/>
      <c r="O21" s="47"/>
      <c r="Q21" s="72">
        <v>0.14000000000000001</v>
      </c>
      <c r="R21" s="73">
        <v>2.58</v>
      </c>
    </row>
    <row r="22" spans="2:19" ht="15" customHeight="1" thickTop="1">
      <c r="B22" s="25">
        <v>11</v>
      </c>
      <c r="C22" s="28">
        <f>$C$8-D17</f>
        <v>500</v>
      </c>
      <c r="D22" s="11">
        <f>D17+F17</f>
        <v>550</v>
      </c>
      <c r="E22" s="27">
        <f t="shared" ref="E22:E30" si="14">D22/$C$8</f>
        <v>0.55000000000000004</v>
      </c>
      <c r="F22" s="13">
        <f>F17</f>
        <v>50</v>
      </c>
      <c r="G22" s="14">
        <f t="shared" ref="G22:G30" si="15">F22/C22</f>
        <v>0.1</v>
      </c>
      <c r="H22" s="15">
        <f>H17-K17</f>
        <v>0.49648828403826473</v>
      </c>
      <c r="I22" s="15">
        <f t="shared" ref="I22:I30" si="16">H22/C22*1000</f>
        <v>0.99297656807652945</v>
      </c>
      <c r="J22" s="16">
        <f>J17+($J$31-$J$8)/19</f>
        <v>2.8721052631578945</v>
      </c>
      <c r="K22" s="17">
        <f t="shared" si="0"/>
        <v>0.14259666136825319</v>
      </c>
      <c r="L22" s="15">
        <f>K22+L17</f>
        <v>3.6461083773299894</v>
      </c>
      <c r="M22" s="15">
        <f t="shared" ref="M22:M30" si="17">L22/D22*1000</f>
        <v>6.6292879587817986</v>
      </c>
      <c r="N22" s="15">
        <f t="shared" si="1"/>
        <v>2.8519332273650639</v>
      </c>
      <c r="O22" s="23">
        <f t="shared" ref="O22:O27" si="18">L22/$H$8</f>
        <v>0.91152709433249735</v>
      </c>
      <c r="Q22" s="74">
        <v>0.15</v>
      </c>
      <c r="R22" s="75">
        <v>2.5299999999999998</v>
      </c>
    </row>
    <row r="23" spans="2:19">
      <c r="B23" s="25">
        <v>12</v>
      </c>
      <c r="C23" s="10">
        <f t="shared" ref="C23:C31" si="19">$C$8-D22</f>
        <v>450</v>
      </c>
      <c r="D23" s="11">
        <f t="shared" ref="D23:D30" si="20">D22+F22</f>
        <v>600</v>
      </c>
      <c r="E23" s="12">
        <f t="shared" si="14"/>
        <v>0.6</v>
      </c>
      <c r="F23" s="13">
        <f t="shared" ref="F23:F30" si="21">F22</f>
        <v>50</v>
      </c>
      <c r="G23" s="14">
        <f t="shared" si="15"/>
        <v>0.1111111111111111</v>
      </c>
      <c r="H23" s="15">
        <f t="shared" ref="H23:H30" si="22">H22-K22</f>
        <v>0.35389162267001151</v>
      </c>
      <c r="I23" s="15">
        <f t="shared" si="16"/>
        <v>0.78642582815558115</v>
      </c>
      <c r="J23" s="16">
        <f>J22+($J$31-$J$8)/19</f>
        <v>2.8863157894736839</v>
      </c>
      <c r="K23" s="17">
        <f t="shared" si="0"/>
        <v>0.11349366425276859</v>
      </c>
      <c r="L23" s="15">
        <f t="shared" ref="L23:L30" si="23">K23+L22</f>
        <v>3.7596020415827578</v>
      </c>
      <c r="M23" s="15">
        <f t="shared" si="17"/>
        <v>6.2660034026379297</v>
      </c>
      <c r="N23" s="15">
        <f t="shared" si="1"/>
        <v>2.2698732850553722</v>
      </c>
      <c r="O23" s="23">
        <f t="shared" si="18"/>
        <v>0.93990051039568945</v>
      </c>
      <c r="Q23" s="79" t="s">
        <v>31</v>
      </c>
    </row>
    <row r="24" spans="2:19">
      <c r="B24" s="25">
        <v>13</v>
      </c>
      <c r="C24" s="10">
        <f t="shared" si="19"/>
        <v>400</v>
      </c>
      <c r="D24" s="11">
        <f t="shared" si="20"/>
        <v>650</v>
      </c>
      <c r="E24" s="12">
        <f t="shared" si="14"/>
        <v>0.65</v>
      </c>
      <c r="F24" s="13">
        <f t="shared" si="21"/>
        <v>50</v>
      </c>
      <c r="G24" s="14">
        <f t="shared" si="15"/>
        <v>0.125</v>
      </c>
      <c r="H24" s="15">
        <f t="shared" si="22"/>
        <v>0.24039795841724293</v>
      </c>
      <c r="I24" s="15">
        <f t="shared" si="16"/>
        <v>0.6009948960431073</v>
      </c>
      <c r="J24" s="16">
        <f t="shared" si="12"/>
        <v>2.9005263157894734</v>
      </c>
      <c r="K24" s="17">
        <f t="shared" si="0"/>
        <v>8.7160075581409577E-2</v>
      </c>
      <c r="L24" s="15">
        <f t="shared" si="23"/>
        <v>3.8467621171641673</v>
      </c>
      <c r="M24" s="15">
        <f t="shared" si="17"/>
        <v>5.918095564867949</v>
      </c>
      <c r="N24" s="15">
        <f t="shared" si="1"/>
        <v>1.7432015116281916</v>
      </c>
      <c r="O24" s="23">
        <f t="shared" si="18"/>
        <v>0.96169052929104182</v>
      </c>
    </row>
    <row r="25" spans="2:19">
      <c r="B25" s="25">
        <v>14</v>
      </c>
      <c r="C25" s="10">
        <f t="shared" si="19"/>
        <v>350</v>
      </c>
      <c r="D25" s="11">
        <f t="shared" si="20"/>
        <v>700</v>
      </c>
      <c r="E25" s="12">
        <f t="shared" si="14"/>
        <v>0.7</v>
      </c>
      <c r="F25" s="13">
        <f t="shared" si="21"/>
        <v>50</v>
      </c>
      <c r="G25" s="14">
        <f t="shared" si="15"/>
        <v>0.14285714285714285</v>
      </c>
      <c r="H25" s="15">
        <f t="shared" si="22"/>
        <v>0.15323788283583334</v>
      </c>
      <c r="I25" s="15">
        <f t="shared" si="16"/>
        <v>0.43782252238809527</v>
      </c>
      <c r="J25" s="16">
        <f t="shared" si="12"/>
        <v>2.9147368421052628</v>
      </c>
      <c r="K25" s="17">
        <f t="shared" si="0"/>
        <v>6.3806871815401872E-2</v>
      </c>
      <c r="L25" s="15">
        <f t="shared" si="23"/>
        <v>3.9105689889795689</v>
      </c>
      <c r="M25" s="15">
        <f t="shared" si="17"/>
        <v>5.5865271271136701</v>
      </c>
      <c r="N25" s="15">
        <f t="shared" si="1"/>
        <v>1.2761374363080376</v>
      </c>
      <c r="O25" s="29">
        <f t="shared" si="18"/>
        <v>0.97764224724489224</v>
      </c>
    </row>
    <row r="26" spans="2:19">
      <c r="B26" s="25">
        <v>15</v>
      </c>
      <c r="C26" s="10">
        <f t="shared" si="19"/>
        <v>300</v>
      </c>
      <c r="D26" s="11">
        <f t="shared" si="20"/>
        <v>750</v>
      </c>
      <c r="E26" s="12">
        <f t="shared" si="14"/>
        <v>0.75</v>
      </c>
      <c r="F26" s="13">
        <f t="shared" si="21"/>
        <v>50</v>
      </c>
      <c r="G26" s="14">
        <f t="shared" si="15"/>
        <v>0.16666666666666666</v>
      </c>
      <c r="H26" s="15">
        <f t="shared" si="22"/>
        <v>8.9431011020431467E-2</v>
      </c>
      <c r="I26" s="15">
        <f t="shared" si="16"/>
        <v>0.29810337006810489</v>
      </c>
      <c r="J26" s="16">
        <f t="shared" si="12"/>
        <v>2.9289473684210523</v>
      </c>
      <c r="K26" s="17">
        <f t="shared" si="0"/>
        <v>4.3656454063921143E-2</v>
      </c>
      <c r="L26" s="15">
        <f t="shared" si="23"/>
        <v>3.95422544304349</v>
      </c>
      <c r="M26" s="15">
        <f t="shared" si="17"/>
        <v>5.2723005907246527</v>
      </c>
      <c r="N26" s="15">
        <f t="shared" si="1"/>
        <v>0.87312908127842281</v>
      </c>
      <c r="O26" s="29">
        <f t="shared" si="18"/>
        <v>0.9885563607608725</v>
      </c>
    </row>
    <row r="27" spans="2:19">
      <c r="B27" s="25">
        <v>16</v>
      </c>
      <c r="C27" s="10">
        <f t="shared" si="19"/>
        <v>250</v>
      </c>
      <c r="D27" s="11">
        <f t="shared" si="20"/>
        <v>800</v>
      </c>
      <c r="E27" s="12">
        <f t="shared" si="14"/>
        <v>0.8</v>
      </c>
      <c r="F27" s="13">
        <f t="shared" si="21"/>
        <v>50</v>
      </c>
      <c r="G27" s="14">
        <f t="shared" si="15"/>
        <v>0.2</v>
      </c>
      <c r="H27" s="15">
        <f t="shared" si="22"/>
        <v>4.5774556956510323E-2</v>
      </c>
      <c r="I27" s="15">
        <f t="shared" si="16"/>
        <v>0.18309822782604129</v>
      </c>
      <c r="J27" s="16">
        <f t="shared" si="12"/>
        <v>2.9431578947368418</v>
      </c>
      <c r="K27" s="17">
        <f t="shared" si="0"/>
        <v>2.6944349736926918E-2</v>
      </c>
      <c r="L27" s="15">
        <f t="shared" si="23"/>
        <v>3.9811697927804168</v>
      </c>
      <c r="M27" s="15">
        <f t="shared" si="17"/>
        <v>4.976462240975521</v>
      </c>
      <c r="N27" s="15">
        <f t="shared" si="1"/>
        <v>0.53888699473853829</v>
      </c>
      <c r="O27" s="29">
        <f t="shared" si="18"/>
        <v>0.99529244819510421</v>
      </c>
    </row>
    <row r="28" spans="2:19">
      <c r="B28" s="25">
        <v>17</v>
      </c>
      <c r="C28" s="10">
        <f t="shared" si="19"/>
        <v>200</v>
      </c>
      <c r="D28" s="11">
        <f t="shared" si="20"/>
        <v>850</v>
      </c>
      <c r="E28" s="12">
        <f t="shared" si="14"/>
        <v>0.85</v>
      </c>
      <c r="F28" s="13">
        <f t="shared" si="21"/>
        <v>50</v>
      </c>
      <c r="G28" s="14">
        <f t="shared" si="15"/>
        <v>0.25</v>
      </c>
      <c r="H28" s="15">
        <f t="shared" si="22"/>
        <v>1.8830207219583405E-2</v>
      </c>
      <c r="I28" s="15">
        <f t="shared" si="16"/>
        <v>9.4151036097917029E-2</v>
      </c>
      <c r="J28" s="16">
        <f t="shared" si="12"/>
        <v>2.9573684210526312</v>
      </c>
      <c r="K28" s="17">
        <f t="shared" si="0"/>
        <v>1.3921965048268307E-2</v>
      </c>
      <c r="L28" s="15">
        <f t="shared" si="23"/>
        <v>3.9950917578286851</v>
      </c>
      <c r="M28" s="15">
        <f t="shared" si="17"/>
        <v>4.7001079503866876</v>
      </c>
      <c r="N28" s="15">
        <f t="shared" si="1"/>
        <v>0.27843930096536612</v>
      </c>
      <c r="O28" s="29" t="s">
        <v>18</v>
      </c>
      <c r="Q28" s="52"/>
      <c r="R28" s="52"/>
    </row>
    <row r="29" spans="2:19">
      <c r="B29" s="25">
        <v>18</v>
      </c>
      <c r="C29" s="10">
        <f t="shared" si="19"/>
        <v>150</v>
      </c>
      <c r="D29" s="11">
        <f t="shared" si="20"/>
        <v>900</v>
      </c>
      <c r="E29" s="12">
        <f t="shared" si="14"/>
        <v>0.9</v>
      </c>
      <c r="F29" s="13">
        <f t="shared" si="21"/>
        <v>50</v>
      </c>
      <c r="G29" s="14">
        <f t="shared" si="15"/>
        <v>0.33333333333333331</v>
      </c>
      <c r="H29" s="15">
        <f t="shared" si="22"/>
        <v>4.9082421713150977E-3</v>
      </c>
      <c r="I29" s="15">
        <f t="shared" si="16"/>
        <v>3.272161447543398E-2</v>
      </c>
      <c r="J29" s="16">
        <f t="shared" si="12"/>
        <v>2.9715789473684207</v>
      </c>
      <c r="K29" s="17">
        <f t="shared" si="0"/>
        <v>4.8617430349552695E-3</v>
      </c>
      <c r="L29" s="15">
        <f t="shared" si="23"/>
        <v>3.9999535008636404</v>
      </c>
      <c r="M29" s="15">
        <f t="shared" si="17"/>
        <v>4.4443927787373783</v>
      </c>
      <c r="N29" s="15">
        <f t="shared" si="1"/>
        <v>9.7234860699105391E-2</v>
      </c>
      <c r="O29" s="29" t="s">
        <v>18</v>
      </c>
      <c r="Q29" s="52"/>
      <c r="R29" s="52"/>
    </row>
    <row r="30" spans="2:19">
      <c r="B30" s="25">
        <v>19</v>
      </c>
      <c r="C30" s="10">
        <f t="shared" si="19"/>
        <v>100</v>
      </c>
      <c r="D30" s="11">
        <f t="shared" si="20"/>
        <v>950</v>
      </c>
      <c r="E30" s="12">
        <f t="shared" si="14"/>
        <v>0.95</v>
      </c>
      <c r="F30" s="13">
        <f t="shared" si="21"/>
        <v>50</v>
      </c>
      <c r="G30" s="14">
        <f t="shared" si="15"/>
        <v>0.5</v>
      </c>
      <c r="H30" s="15">
        <f t="shared" si="22"/>
        <v>4.6499136359828136E-5</v>
      </c>
      <c r="I30" s="15">
        <f t="shared" si="16"/>
        <v>4.6499136359828136E-4</v>
      </c>
      <c r="J30" s="16">
        <f t="shared" si="12"/>
        <v>2.9857894736842101</v>
      </c>
      <c r="K30" s="17">
        <f t="shared" si="0"/>
        <v>6.941831593929078E-5</v>
      </c>
      <c r="L30" s="15">
        <f t="shared" si="23"/>
        <v>4.00002291917958</v>
      </c>
      <c r="M30" s="15">
        <f t="shared" si="17"/>
        <v>4.2105504412416632</v>
      </c>
      <c r="N30" s="15">
        <f t="shared" si="1"/>
        <v>1.3883663187858157E-3</v>
      </c>
      <c r="O30" s="29" t="s">
        <v>18</v>
      </c>
      <c r="Q30" s="52"/>
      <c r="R30" s="52"/>
    </row>
    <row r="31" spans="2:19" ht="15.75" thickBot="1">
      <c r="B31" s="30">
        <v>20</v>
      </c>
      <c r="C31" s="31">
        <f t="shared" si="19"/>
        <v>50</v>
      </c>
      <c r="D31" s="48"/>
      <c r="E31" s="49"/>
      <c r="F31" s="33"/>
      <c r="G31" s="34"/>
      <c r="H31" s="35"/>
      <c r="I31" s="35"/>
      <c r="J31" s="68">
        <v>3</v>
      </c>
      <c r="K31" s="37"/>
      <c r="L31" s="35"/>
      <c r="M31" s="35"/>
      <c r="N31" s="35"/>
      <c r="O31" s="50"/>
      <c r="Q31" s="52"/>
      <c r="R31" s="52"/>
    </row>
    <row r="32" spans="2:19" ht="15" customHeight="1" thickTop="1">
      <c r="C32" s="1"/>
      <c r="D32" s="2"/>
      <c r="E32" s="3"/>
      <c r="F32" s="4"/>
      <c r="G32" s="5"/>
      <c r="H32" s="6"/>
      <c r="I32" s="6"/>
      <c r="J32" s="7"/>
      <c r="K32" s="8"/>
      <c r="L32" s="6"/>
      <c r="M32" s="6"/>
      <c r="N32" s="6"/>
      <c r="O32" s="9"/>
      <c r="Q32" s="52"/>
      <c r="R32" s="52"/>
    </row>
    <row r="33" spans="2:18">
      <c r="B33" s="57" t="s">
        <v>23</v>
      </c>
      <c r="C33" s="38" t="s">
        <v>15</v>
      </c>
      <c r="D33" s="39" t="s">
        <v>16</v>
      </c>
      <c r="E33" s="39" t="s">
        <v>17</v>
      </c>
      <c r="F33" s="38" t="s">
        <v>1</v>
      </c>
      <c r="G33" s="39" t="s">
        <v>2</v>
      </c>
      <c r="H33" s="39" t="s">
        <v>3</v>
      </c>
      <c r="Q33" s="52"/>
      <c r="R33" s="52"/>
    </row>
    <row r="34" spans="2:18" ht="15.75" customHeight="1">
      <c r="C34" s="40">
        <v>7355</v>
      </c>
      <c r="D34" s="54">
        <v>1.0500000000000001E-2</v>
      </c>
      <c r="E34" s="42" t="s">
        <v>22</v>
      </c>
      <c r="F34" s="40">
        <f>F38-F20</f>
        <v>1619</v>
      </c>
      <c r="G34" s="41">
        <f>495/F34</f>
        <v>0.30574428659666458</v>
      </c>
      <c r="H34" s="41">
        <v>0.11600000000000001</v>
      </c>
    </row>
    <row r="35" spans="2:18" ht="9.75" customHeight="1"/>
    <row r="36" spans="2:18">
      <c r="F36" s="76" t="s">
        <v>27</v>
      </c>
    </row>
    <row r="37" spans="2:18">
      <c r="F37" s="38" t="s">
        <v>1</v>
      </c>
      <c r="G37" s="39" t="s">
        <v>2</v>
      </c>
    </row>
    <row r="38" spans="2:18">
      <c r="F38" s="40">
        <v>2634</v>
      </c>
      <c r="G38" s="41">
        <v>0.35049999999999998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31"/>
  <sheetViews>
    <sheetView zoomScaleNormal="100" workbookViewId="0">
      <selection activeCell="R32" sqref="R32"/>
    </sheetView>
  </sheetViews>
  <sheetFormatPr defaultRowHeight="15"/>
  <cols>
    <col min="1" max="1" width="6.5703125" customWidth="1"/>
    <col min="2" max="2" width="6" customWidth="1"/>
    <col min="3" max="3" width="10" bestFit="1" customWidth="1"/>
    <col min="5" max="5" width="8.85546875" bestFit="1" customWidth="1"/>
    <col min="6" max="8" width="10" customWidth="1"/>
    <col min="9" max="9" width="11.42578125" bestFit="1" customWidth="1"/>
    <col min="10" max="10" width="10" customWidth="1"/>
    <col min="11" max="11" width="8" customWidth="1"/>
    <col min="12" max="12" width="9.28515625" customWidth="1"/>
    <col min="13" max="13" width="13.28515625" customWidth="1"/>
    <col min="14" max="14" width="13.42578125" customWidth="1"/>
    <col min="15" max="15" width="9.28515625" customWidth="1"/>
    <col min="16" max="16" width="5.28515625" customWidth="1"/>
    <col min="17" max="17" width="10.140625" customWidth="1"/>
    <col min="18" max="18" width="9.140625" customWidth="1"/>
  </cols>
  <sheetData>
    <row r="2" spans="2:18">
      <c r="B2" s="92"/>
      <c r="C2" s="92" t="s">
        <v>53</v>
      </c>
    </row>
    <row r="4" spans="2:18">
      <c r="B4" s="57" t="s">
        <v>25</v>
      </c>
      <c r="C4" s="38" t="s">
        <v>15</v>
      </c>
      <c r="D4" s="39" t="s">
        <v>16</v>
      </c>
      <c r="E4" s="39" t="s">
        <v>17</v>
      </c>
      <c r="F4" s="38" t="s">
        <v>1</v>
      </c>
      <c r="G4" s="39" t="s">
        <v>2</v>
      </c>
      <c r="H4" s="39" t="s">
        <v>3</v>
      </c>
      <c r="J4" s="53"/>
    </row>
    <row r="5" spans="2:18">
      <c r="B5" s="26"/>
      <c r="C5" s="40">
        <f>C8/D5</f>
        <v>1176.4705882352941</v>
      </c>
      <c r="D5" s="41">
        <v>0.85</v>
      </c>
      <c r="E5" s="42" t="s">
        <v>32</v>
      </c>
      <c r="F5" s="45" t="s">
        <v>13</v>
      </c>
      <c r="G5" s="41" t="s">
        <v>13</v>
      </c>
      <c r="H5" s="43">
        <v>0.89900000000000002</v>
      </c>
    </row>
    <row r="6" spans="2:18">
      <c r="B6" s="26"/>
    </row>
    <row r="7" spans="2:18">
      <c r="B7" s="24" t="s">
        <v>0</v>
      </c>
      <c r="C7" s="18" t="s">
        <v>19</v>
      </c>
      <c r="D7" s="18" t="s">
        <v>4</v>
      </c>
      <c r="E7" s="18" t="s">
        <v>5</v>
      </c>
      <c r="F7" s="19" t="s">
        <v>6</v>
      </c>
      <c r="G7" s="18" t="s">
        <v>7</v>
      </c>
      <c r="H7" s="20" t="s">
        <v>28</v>
      </c>
      <c r="I7" s="20" t="s">
        <v>29</v>
      </c>
      <c r="J7" s="21" t="s">
        <v>21</v>
      </c>
      <c r="K7" s="20" t="s">
        <v>8</v>
      </c>
      <c r="L7" s="20" t="s">
        <v>9</v>
      </c>
      <c r="M7" s="20" t="s">
        <v>20</v>
      </c>
      <c r="N7" s="20" t="s">
        <v>39</v>
      </c>
      <c r="O7" s="22" t="s">
        <v>10</v>
      </c>
      <c r="Q7" s="80" t="s">
        <v>11</v>
      </c>
      <c r="R7" s="81" t="s">
        <v>33</v>
      </c>
    </row>
    <row r="8" spans="2:18">
      <c r="B8" s="25">
        <v>1</v>
      </c>
      <c r="C8" s="77">
        <v>1000</v>
      </c>
      <c r="D8" s="11">
        <f>F8</f>
        <v>45</v>
      </c>
      <c r="E8" s="12">
        <f>D8/C8</f>
        <v>4.4999999999999998E-2</v>
      </c>
      <c r="F8" s="70">
        <v>45</v>
      </c>
      <c r="G8" s="14">
        <f>F8/C8</f>
        <v>4.4999999999999998E-2</v>
      </c>
      <c r="H8" s="71">
        <v>6.9</v>
      </c>
      <c r="I8" s="15">
        <f>H8/C8*1000</f>
        <v>6.9</v>
      </c>
      <c r="J8" s="67">
        <v>0.3</v>
      </c>
      <c r="K8" s="17">
        <f>H8*G8*J8</f>
        <v>9.3149999999999997E-2</v>
      </c>
      <c r="L8" s="15">
        <f>K8</f>
        <v>9.3149999999999997E-2</v>
      </c>
      <c r="M8" s="15">
        <f>L8/D8*1000</f>
        <v>2.0699999999999998</v>
      </c>
      <c r="N8" s="15">
        <f t="shared" ref="N8:N27" si="0">K8/F8*1000</f>
        <v>2.0699999999999998</v>
      </c>
      <c r="O8" s="23">
        <f>L8/H8</f>
        <v>1.3499999999999998E-2</v>
      </c>
      <c r="Q8" s="82">
        <v>0.2</v>
      </c>
      <c r="R8" s="83">
        <v>2.02</v>
      </c>
    </row>
    <row r="9" spans="2:18">
      <c r="B9" s="25">
        <v>2</v>
      </c>
      <c r="C9" s="10">
        <f>$C$8-D8</f>
        <v>955</v>
      </c>
      <c r="D9" s="11">
        <f>D8+F8</f>
        <v>90</v>
      </c>
      <c r="E9" s="12">
        <f>D9/$C$8</f>
        <v>0.09</v>
      </c>
      <c r="F9" s="13">
        <f>F8</f>
        <v>45</v>
      </c>
      <c r="G9" s="14">
        <f>F9/C9</f>
        <v>4.712041884816754E-2</v>
      </c>
      <c r="H9" s="15">
        <f>H8-K8</f>
        <v>6.8068500000000007</v>
      </c>
      <c r="I9" s="15">
        <f>H9/C9*1000</f>
        <v>7.1275916230366496</v>
      </c>
      <c r="J9" s="16">
        <f>J8+($J$18-$J$8)/10</f>
        <v>0.30399999999999999</v>
      </c>
      <c r="K9" s="17">
        <f t="shared" ref="K9:K27" si="1">H9*G9*J9</f>
        <v>9.7505453403141373E-2</v>
      </c>
      <c r="L9" s="15">
        <f>K9+L8</f>
        <v>0.19065545340314138</v>
      </c>
      <c r="M9" s="15">
        <f>L9/D9*1000</f>
        <v>2.1183939267015712</v>
      </c>
      <c r="N9" s="15">
        <f t="shared" si="0"/>
        <v>2.1667878534031413</v>
      </c>
      <c r="O9" s="23">
        <f>L9/$H$8</f>
        <v>2.7631225130890055E-2</v>
      </c>
      <c r="Q9" s="84">
        <v>0.25</v>
      </c>
      <c r="R9" s="85">
        <v>1.7250000000000001</v>
      </c>
    </row>
    <row r="10" spans="2:18">
      <c r="B10" s="25">
        <v>3</v>
      </c>
      <c r="C10" s="10">
        <f t="shared" ref="C10:C28" si="2">$C$8-D9</f>
        <v>910</v>
      </c>
      <c r="D10" s="11">
        <f t="shared" ref="D10:D27" si="3">D9+F9</f>
        <v>135</v>
      </c>
      <c r="E10" s="12">
        <f t="shared" ref="E10:E27" si="4">D10/$C$8</f>
        <v>0.13500000000000001</v>
      </c>
      <c r="F10" s="13">
        <f t="shared" ref="F10:F27" si="5">F9</f>
        <v>45</v>
      </c>
      <c r="G10" s="14">
        <f t="shared" ref="G10:G27" si="6">F10/C10</f>
        <v>4.9450549450549448E-2</v>
      </c>
      <c r="H10" s="15">
        <f t="shared" ref="H10:H27" si="7">H9-K9</f>
        <v>6.7093445465968591</v>
      </c>
      <c r="I10" s="15">
        <f t="shared" ref="I10:I27" si="8">H10/C10*1000</f>
        <v>7.3729060951613832</v>
      </c>
      <c r="J10" s="16">
        <f t="shared" ref="J10:J16" si="9">J9+($J$18-$J$8)/10</f>
        <v>0.308</v>
      </c>
      <c r="K10" s="17">
        <f t="shared" si="1"/>
        <v>0.10218847847893678</v>
      </c>
      <c r="L10" s="15">
        <f t="shared" ref="L10:L27" si="10">K10+L9</f>
        <v>0.29284393188207813</v>
      </c>
      <c r="M10" s="15">
        <f t="shared" ref="M10:M26" si="11">L10/D10*1000</f>
        <v>2.1692143102376162</v>
      </c>
      <c r="N10" s="15">
        <f t="shared" si="0"/>
        <v>2.2708550773097063</v>
      </c>
      <c r="O10" s="23">
        <f t="shared" ref="O10:O27" si="12">L10/$H$8</f>
        <v>4.2441149548127263E-2</v>
      </c>
      <c r="Q10" s="86">
        <v>0.3</v>
      </c>
      <c r="R10" s="87">
        <v>1.47</v>
      </c>
    </row>
    <row r="11" spans="2:18">
      <c r="B11" s="25">
        <v>4</v>
      </c>
      <c r="C11" s="10">
        <f t="shared" si="2"/>
        <v>865</v>
      </c>
      <c r="D11" s="11">
        <f t="shared" si="3"/>
        <v>180</v>
      </c>
      <c r="E11" s="12">
        <f t="shared" si="4"/>
        <v>0.18</v>
      </c>
      <c r="F11" s="13">
        <f t="shared" si="5"/>
        <v>45</v>
      </c>
      <c r="G11" s="14">
        <f t="shared" si="6"/>
        <v>5.2023121387283239E-2</v>
      </c>
      <c r="H11" s="15">
        <f t="shared" si="7"/>
        <v>6.6071560681179227</v>
      </c>
      <c r="I11" s="15">
        <f t="shared" si="8"/>
        <v>7.6383307145871937</v>
      </c>
      <c r="J11" s="16">
        <f t="shared" si="9"/>
        <v>0.312</v>
      </c>
      <c r="K11" s="17">
        <f t="shared" si="1"/>
        <v>0.10724216323280419</v>
      </c>
      <c r="L11" s="15">
        <f t="shared" si="10"/>
        <v>0.40008609511488236</v>
      </c>
      <c r="M11" s="15">
        <f t="shared" si="11"/>
        <v>2.2227005284160128</v>
      </c>
      <c r="N11" s="15">
        <f t="shared" si="0"/>
        <v>2.3831591829512044</v>
      </c>
      <c r="O11" s="23">
        <f t="shared" si="12"/>
        <v>5.7983492045635118E-2</v>
      </c>
      <c r="Q11" s="86">
        <v>0.35</v>
      </c>
      <c r="R11" s="85">
        <v>1.2350000000000001</v>
      </c>
    </row>
    <row r="12" spans="2:18">
      <c r="B12" s="25">
        <v>5</v>
      </c>
      <c r="C12" s="10">
        <f t="shared" si="2"/>
        <v>820</v>
      </c>
      <c r="D12" s="11">
        <f t="shared" si="3"/>
        <v>225</v>
      </c>
      <c r="E12" s="12">
        <f t="shared" si="4"/>
        <v>0.22500000000000001</v>
      </c>
      <c r="F12" s="13">
        <f t="shared" si="5"/>
        <v>45</v>
      </c>
      <c r="G12" s="14">
        <f t="shared" si="6"/>
        <v>5.4878048780487805E-2</v>
      </c>
      <c r="H12" s="15">
        <f t="shared" si="7"/>
        <v>6.4999139048851182</v>
      </c>
      <c r="I12" s="15">
        <f t="shared" si="8"/>
        <v>7.9267242742501445</v>
      </c>
      <c r="J12" s="16">
        <f t="shared" si="9"/>
        <v>0.316</v>
      </c>
      <c r="K12" s="17">
        <f t="shared" si="1"/>
        <v>0.11271801917983706</v>
      </c>
      <c r="L12" s="15">
        <f t="shared" si="10"/>
        <v>0.51280411429471939</v>
      </c>
      <c r="M12" s="15">
        <f t="shared" si="11"/>
        <v>2.2791293968654194</v>
      </c>
      <c r="N12" s="15">
        <f t="shared" si="0"/>
        <v>2.504844870663046</v>
      </c>
      <c r="O12" s="23">
        <f t="shared" si="12"/>
        <v>7.4319436854307155E-2</v>
      </c>
      <c r="Q12" s="82">
        <v>0.4</v>
      </c>
      <c r="R12" s="83">
        <v>1.05</v>
      </c>
    </row>
    <row r="13" spans="2:18">
      <c r="B13" s="25">
        <v>6</v>
      </c>
      <c r="C13" s="10">
        <f t="shared" si="2"/>
        <v>775</v>
      </c>
      <c r="D13" s="11">
        <f t="shared" si="3"/>
        <v>270</v>
      </c>
      <c r="E13" s="12">
        <f t="shared" si="4"/>
        <v>0.27</v>
      </c>
      <c r="F13" s="13">
        <f t="shared" si="5"/>
        <v>45</v>
      </c>
      <c r="G13" s="14">
        <f t="shared" si="6"/>
        <v>5.8064516129032261E-2</v>
      </c>
      <c r="H13" s="15">
        <f t="shared" si="7"/>
        <v>6.3871958857052809</v>
      </c>
      <c r="I13" s="15">
        <f t="shared" si="8"/>
        <v>8.2415430783293946</v>
      </c>
      <c r="J13" s="16">
        <f t="shared" si="9"/>
        <v>0.32</v>
      </c>
      <c r="K13" s="17">
        <f t="shared" si="1"/>
        <v>0.1186782203279433</v>
      </c>
      <c r="L13" s="15">
        <f t="shared" si="10"/>
        <v>0.63148233462266268</v>
      </c>
      <c r="M13" s="15">
        <f t="shared" si="11"/>
        <v>2.3388234615654171</v>
      </c>
      <c r="N13" s="15">
        <f t="shared" si="0"/>
        <v>2.6372937850654066</v>
      </c>
      <c r="O13" s="23">
        <f t="shared" si="12"/>
        <v>9.1519178930820677E-2</v>
      </c>
      <c r="Q13" s="86">
        <v>0.45</v>
      </c>
      <c r="R13" s="85">
        <v>0.91500000000000004</v>
      </c>
    </row>
    <row r="14" spans="2:18">
      <c r="B14" s="25">
        <v>7</v>
      </c>
      <c r="C14" s="10">
        <f t="shared" ref="C14:C19" si="13">$C$8-D13</f>
        <v>730</v>
      </c>
      <c r="D14" s="11">
        <f t="shared" ref="D14:D19" si="14">D13+F13</f>
        <v>315</v>
      </c>
      <c r="E14" s="12">
        <f t="shared" ref="E14:E19" si="15">D14/$C$8</f>
        <v>0.315</v>
      </c>
      <c r="F14" s="13">
        <f t="shared" si="5"/>
        <v>45</v>
      </c>
      <c r="G14" s="14">
        <f t="shared" ref="G14:G19" si="16">F14/C14</f>
        <v>6.1643835616438353E-2</v>
      </c>
      <c r="H14" s="15">
        <f t="shared" ref="H14:H19" si="17">H13-K13</f>
        <v>6.2685176653773373</v>
      </c>
      <c r="I14" s="15">
        <f t="shared" ref="I14:I19" si="18">H14/C14*1000</f>
        <v>8.587010500516902</v>
      </c>
      <c r="J14" s="16">
        <f t="shared" si="9"/>
        <v>0.32400000000000001</v>
      </c>
      <c r="K14" s="17">
        <f t="shared" ref="K14:K19" si="19">H14*G14*J14</f>
        <v>0.12519861309753641</v>
      </c>
      <c r="L14" s="15">
        <f t="shared" ref="L14:L19" si="20">K14+L13</f>
        <v>0.75668094772019912</v>
      </c>
      <c r="M14" s="15">
        <f t="shared" ref="M14:M19" si="21">L14/D14*1000</f>
        <v>2.4021617387942831</v>
      </c>
      <c r="N14" s="15">
        <f t="shared" ref="N14:N19" si="22">K14/F14*1000</f>
        <v>2.7821914021674758</v>
      </c>
      <c r="O14" s="23">
        <f t="shared" ref="O14:O19" si="23">L14/$H$8</f>
        <v>0.10966390546669552</v>
      </c>
      <c r="Q14" s="86">
        <v>0.5</v>
      </c>
      <c r="R14" s="87">
        <v>0.8</v>
      </c>
    </row>
    <row r="15" spans="2:18">
      <c r="B15" s="25">
        <v>8</v>
      </c>
      <c r="C15" s="10">
        <f t="shared" si="13"/>
        <v>685</v>
      </c>
      <c r="D15" s="11">
        <f t="shared" si="14"/>
        <v>360</v>
      </c>
      <c r="E15" s="12">
        <f t="shared" si="15"/>
        <v>0.36</v>
      </c>
      <c r="F15" s="13">
        <f t="shared" si="5"/>
        <v>45</v>
      </c>
      <c r="G15" s="14">
        <f t="shared" si="16"/>
        <v>6.569343065693431E-2</v>
      </c>
      <c r="H15" s="15">
        <f t="shared" si="17"/>
        <v>6.1433190522798009</v>
      </c>
      <c r="I15" s="15">
        <f t="shared" si="18"/>
        <v>8.968348981430367</v>
      </c>
      <c r="J15" s="16">
        <f t="shared" si="9"/>
        <v>0.32800000000000001</v>
      </c>
      <c r="K15" s="17">
        <f t="shared" si="19"/>
        <v>0.13237283096591221</v>
      </c>
      <c r="L15" s="15">
        <f t="shared" si="20"/>
        <v>0.88905377868611135</v>
      </c>
      <c r="M15" s="15">
        <f t="shared" si="21"/>
        <v>2.4695938296836424</v>
      </c>
      <c r="N15" s="15">
        <f t="shared" si="22"/>
        <v>2.9416184659091602</v>
      </c>
      <c r="O15" s="23">
        <f t="shared" si="23"/>
        <v>0.12884837372262484</v>
      </c>
      <c r="Q15" s="86">
        <v>0.55000000000000004</v>
      </c>
      <c r="R15" s="85">
        <v>0.7</v>
      </c>
    </row>
    <row r="16" spans="2:18">
      <c r="B16" s="25">
        <v>9</v>
      </c>
      <c r="C16" s="10">
        <f t="shared" si="13"/>
        <v>640</v>
      </c>
      <c r="D16" s="11">
        <f t="shared" si="14"/>
        <v>405</v>
      </c>
      <c r="E16" s="12">
        <f t="shared" si="15"/>
        <v>0.40500000000000003</v>
      </c>
      <c r="F16" s="13">
        <f t="shared" si="5"/>
        <v>45</v>
      </c>
      <c r="G16" s="14">
        <f t="shared" si="16"/>
        <v>7.03125E-2</v>
      </c>
      <c r="H16" s="15">
        <f t="shared" si="17"/>
        <v>6.0109462213138887</v>
      </c>
      <c r="I16" s="15">
        <f t="shared" si="18"/>
        <v>9.3921034708029509</v>
      </c>
      <c r="J16" s="16">
        <f t="shared" si="9"/>
        <v>0.33200000000000002</v>
      </c>
      <c r="K16" s="17">
        <f t="shared" si="19"/>
        <v>0.1403180258537961</v>
      </c>
      <c r="L16" s="15">
        <f t="shared" si="20"/>
        <v>1.0293718045399074</v>
      </c>
      <c r="M16" s="15">
        <f t="shared" si="21"/>
        <v>2.5416587766417464</v>
      </c>
      <c r="N16" s="15">
        <f t="shared" si="22"/>
        <v>3.1181783523065798</v>
      </c>
      <c r="O16" s="23">
        <f t="shared" si="23"/>
        <v>0.1491843194985373</v>
      </c>
      <c r="Q16" s="86">
        <v>0.6</v>
      </c>
      <c r="R16" s="87">
        <v>0.62</v>
      </c>
    </row>
    <row r="17" spans="2:18">
      <c r="B17" s="25">
        <v>10</v>
      </c>
      <c r="C17" s="10">
        <f t="shared" si="13"/>
        <v>595</v>
      </c>
      <c r="D17" s="11">
        <f t="shared" si="14"/>
        <v>450</v>
      </c>
      <c r="E17" s="12">
        <f t="shared" si="15"/>
        <v>0.45</v>
      </c>
      <c r="F17" s="13">
        <f t="shared" si="5"/>
        <v>45</v>
      </c>
      <c r="G17" s="14">
        <f t="shared" si="16"/>
        <v>7.5630252100840331E-2</v>
      </c>
      <c r="H17" s="15">
        <f t="shared" si="17"/>
        <v>5.8706281954600925</v>
      </c>
      <c r="I17" s="15">
        <f t="shared" si="18"/>
        <v>9.866602009176626</v>
      </c>
      <c r="J17" s="16">
        <f>J16+($J$18-$J$8)/10</f>
        <v>0.33600000000000002</v>
      </c>
      <c r="K17" s="17">
        <f t="shared" si="19"/>
        <v>0.14918302237875058</v>
      </c>
      <c r="L17" s="15">
        <f t="shared" si="20"/>
        <v>1.1785548269186581</v>
      </c>
      <c r="M17" s="15">
        <f t="shared" si="21"/>
        <v>2.6190107264859068</v>
      </c>
      <c r="N17" s="15">
        <f t="shared" si="22"/>
        <v>3.3151782750833467</v>
      </c>
      <c r="O17" s="23">
        <f t="shared" si="23"/>
        <v>0.17080504737951566</v>
      </c>
      <c r="Q17" s="86">
        <v>0.65</v>
      </c>
      <c r="R17" s="85">
        <v>0.55000000000000004</v>
      </c>
    </row>
    <row r="18" spans="2:18">
      <c r="B18" s="25">
        <v>11</v>
      </c>
      <c r="C18" s="10">
        <f t="shared" si="13"/>
        <v>550</v>
      </c>
      <c r="D18" s="11">
        <f t="shared" si="14"/>
        <v>495</v>
      </c>
      <c r="E18" s="12">
        <f>D18/$C$8</f>
        <v>0.495</v>
      </c>
      <c r="F18" s="13">
        <f t="shared" si="5"/>
        <v>45</v>
      </c>
      <c r="G18" s="14">
        <f t="shared" si="16"/>
        <v>8.1818181818181818E-2</v>
      </c>
      <c r="H18" s="15">
        <f t="shared" si="17"/>
        <v>5.7214451730813423</v>
      </c>
      <c r="I18" s="15">
        <f t="shared" si="18"/>
        <v>10.402627587420621</v>
      </c>
      <c r="J18" s="67">
        <v>0.34</v>
      </c>
      <c r="K18" s="17">
        <f t="shared" si="19"/>
        <v>0.15916020208753553</v>
      </c>
      <c r="L18" s="15">
        <f t="shared" si="20"/>
        <v>1.3377150290061937</v>
      </c>
      <c r="M18" s="15">
        <f t="shared" si="21"/>
        <v>2.7024546040529165</v>
      </c>
      <c r="N18" s="15">
        <f t="shared" si="22"/>
        <v>3.5368933797230118</v>
      </c>
      <c r="O18" s="23">
        <f t="shared" si="23"/>
        <v>0.19387174333423096</v>
      </c>
      <c r="Q18" s="86">
        <v>0.7</v>
      </c>
      <c r="R18" s="87">
        <v>0.48</v>
      </c>
    </row>
    <row r="19" spans="2:18">
      <c r="B19" s="25">
        <v>12</v>
      </c>
      <c r="C19" s="10">
        <f t="shared" si="13"/>
        <v>505</v>
      </c>
      <c r="D19" s="11">
        <f t="shared" si="14"/>
        <v>540</v>
      </c>
      <c r="E19" s="12">
        <f t="shared" si="15"/>
        <v>0.54</v>
      </c>
      <c r="F19" s="13">
        <f t="shared" si="5"/>
        <v>45</v>
      </c>
      <c r="G19" s="14">
        <f t="shared" si="16"/>
        <v>8.9108910891089105E-2</v>
      </c>
      <c r="H19" s="15">
        <f t="shared" si="17"/>
        <v>5.5622849709938071</v>
      </c>
      <c r="I19" s="15">
        <f t="shared" si="18"/>
        <v>11.014425685136251</v>
      </c>
      <c r="J19" s="16">
        <f>J18+($J$28-$J$18)/10</f>
        <v>0.36100000000000004</v>
      </c>
      <c r="K19" s="17">
        <f t="shared" si="19"/>
        <v>0.17892934525503842</v>
      </c>
      <c r="L19" s="15">
        <f t="shared" si="20"/>
        <v>1.5166443742612321</v>
      </c>
      <c r="M19" s="15">
        <f t="shared" si="21"/>
        <v>2.8086006930763561</v>
      </c>
      <c r="N19" s="15">
        <f t="shared" si="22"/>
        <v>3.9762076723341875</v>
      </c>
      <c r="O19" s="23">
        <f t="shared" si="23"/>
        <v>0.21980353250162782</v>
      </c>
      <c r="Q19" s="86">
        <v>0.75</v>
      </c>
      <c r="R19" s="85">
        <v>0.41</v>
      </c>
    </row>
    <row r="20" spans="2:18">
      <c r="B20" s="25">
        <v>13</v>
      </c>
      <c r="C20" s="10">
        <f t="shared" si="2"/>
        <v>460</v>
      </c>
      <c r="D20" s="11">
        <f t="shared" si="3"/>
        <v>585</v>
      </c>
      <c r="E20" s="12">
        <f t="shared" si="4"/>
        <v>0.58499999999999996</v>
      </c>
      <c r="F20" s="13">
        <f t="shared" si="5"/>
        <v>45</v>
      </c>
      <c r="G20" s="14">
        <f t="shared" si="6"/>
        <v>9.7826086956521743E-2</v>
      </c>
      <c r="H20" s="15">
        <f t="shared" si="7"/>
        <v>5.3833556257387691</v>
      </c>
      <c r="I20" s="15">
        <f t="shared" si="8"/>
        <v>11.702947012475585</v>
      </c>
      <c r="J20" s="16">
        <f t="shared" ref="J20:J27" si="24">J19+($J$28-$J$18)/10</f>
        <v>0.38200000000000006</v>
      </c>
      <c r="K20" s="17">
        <f t="shared" si="1"/>
        <v>0.20117365914445537</v>
      </c>
      <c r="L20" s="15">
        <f t="shared" si="10"/>
        <v>1.7178180334056874</v>
      </c>
      <c r="M20" s="15">
        <f t="shared" si="11"/>
        <v>2.9364410827447647</v>
      </c>
      <c r="N20" s="15">
        <f t="shared" si="0"/>
        <v>4.4705257587656746</v>
      </c>
      <c r="O20" s="23">
        <f t="shared" si="12"/>
        <v>0.24895913527618657</v>
      </c>
      <c r="Q20" s="86">
        <v>0.8</v>
      </c>
      <c r="R20" s="87">
        <v>0.35</v>
      </c>
    </row>
    <row r="21" spans="2:18">
      <c r="B21" s="25">
        <v>14</v>
      </c>
      <c r="C21" s="10">
        <f t="shared" si="2"/>
        <v>415</v>
      </c>
      <c r="D21" s="11">
        <f t="shared" si="3"/>
        <v>630</v>
      </c>
      <c r="E21" s="12">
        <f t="shared" si="4"/>
        <v>0.63</v>
      </c>
      <c r="F21" s="13">
        <f t="shared" si="5"/>
        <v>45</v>
      </c>
      <c r="G21" s="14">
        <f t="shared" si="6"/>
        <v>0.10843373493975904</v>
      </c>
      <c r="H21" s="15">
        <f t="shared" si="7"/>
        <v>5.1821819665943138</v>
      </c>
      <c r="I21" s="15">
        <f t="shared" si="8"/>
        <v>12.487185461673045</v>
      </c>
      <c r="J21" s="16">
        <f t="shared" si="24"/>
        <v>0.40300000000000008</v>
      </c>
      <c r="K21" s="17">
        <f t="shared" si="1"/>
        <v>0.2264551083474407</v>
      </c>
      <c r="L21" s="15">
        <f t="shared" si="10"/>
        <v>1.944273141753128</v>
      </c>
      <c r="M21" s="15">
        <f t="shared" si="11"/>
        <v>3.0861478440525842</v>
      </c>
      <c r="N21" s="15">
        <f t="shared" si="0"/>
        <v>5.0323357410542373</v>
      </c>
      <c r="O21" s="23">
        <f t="shared" si="12"/>
        <v>0.28177871619610551</v>
      </c>
      <c r="Q21" s="86">
        <v>0.85</v>
      </c>
      <c r="R21" s="85">
        <v>0.3</v>
      </c>
    </row>
    <row r="22" spans="2:18">
      <c r="B22" s="25">
        <v>15</v>
      </c>
      <c r="C22" s="10">
        <f t="shared" si="2"/>
        <v>370</v>
      </c>
      <c r="D22" s="11">
        <f t="shared" si="3"/>
        <v>675</v>
      </c>
      <c r="E22" s="12">
        <f t="shared" si="4"/>
        <v>0.67500000000000004</v>
      </c>
      <c r="F22" s="13">
        <f t="shared" si="5"/>
        <v>45</v>
      </c>
      <c r="G22" s="14">
        <f t="shared" si="6"/>
        <v>0.12162162162162163</v>
      </c>
      <c r="H22" s="15">
        <f t="shared" si="7"/>
        <v>4.955726858246873</v>
      </c>
      <c r="I22" s="15">
        <f t="shared" si="8"/>
        <v>13.393856373640197</v>
      </c>
      <c r="J22" s="16">
        <f t="shared" si="24"/>
        <v>0.4240000000000001</v>
      </c>
      <c r="K22" s="17">
        <f t="shared" si="1"/>
        <v>0.25555477960905504</v>
      </c>
      <c r="L22" s="15">
        <f t="shared" si="10"/>
        <v>2.199827921362183</v>
      </c>
      <c r="M22" s="15">
        <f t="shared" si="11"/>
        <v>3.2590043279439747</v>
      </c>
      <c r="N22" s="15">
        <f t="shared" si="0"/>
        <v>5.6789951024234453</v>
      </c>
      <c r="O22" s="23">
        <f t="shared" si="12"/>
        <v>0.31881564077712793</v>
      </c>
      <c r="Q22" s="88">
        <v>0.9</v>
      </c>
      <c r="R22" s="89">
        <v>0.26</v>
      </c>
    </row>
    <row r="23" spans="2:18">
      <c r="B23" s="25">
        <v>16</v>
      </c>
      <c r="C23" s="10">
        <f t="shared" si="2"/>
        <v>325</v>
      </c>
      <c r="D23" s="11">
        <f t="shared" si="3"/>
        <v>720</v>
      </c>
      <c r="E23" s="12">
        <f t="shared" si="4"/>
        <v>0.72</v>
      </c>
      <c r="F23" s="13">
        <f t="shared" si="5"/>
        <v>45</v>
      </c>
      <c r="G23" s="14">
        <f t="shared" si="6"/>
        <v>0.13846153846153847</v>
      </c>
      <c r="H23" s="15">
        <f t="shared" si="7"/>
        <v>4.7001720786378183</v>
      </c>
      <c r="I23" s="15">
        <f t="shared" si="8"/>
        <v>14.462067934270211</v>
      </c>
      <c r="J23" s="16">
        <f t="shared" si="24"/>
        <v>0.44500000000000012</v>
      </c>
      <c r="K23" s="17">
        <f t="shared" si="1"/>
        <v>0.28960291038376107</v>
      </c>
      <c r="L23" s="15">
        <f t="shared" si="10"/>
        <v>2.4894308317459442</v>
      </c>
      <c r="M23" s="15">
        <f t="shared" si="11"/>
        <v>3.4575428218693669</v>
      </c>
      <c r="N23" s="15">
        <f t="shared" si="0"/>
        <v>6.4356202307502457</v>
      </c>
      <c r="O23" s="23">
        <f t="shared" si="12"/>
        <v>0.36078707706462959</v>
      </c>
      <c r="Q23" s="79" t="s">
        <v>34</v>
      </c>
    </row>
    <row r="24" spans="2:18">
      <c r="B24" s="25">
        <v>17</v>
      </c>
      <c r="C24" s="10">
        <f t="shared" si="2"/>
        <v>280</v>
      </c>
      <c r="D24" s="11">
        <f t="shared" si="3"/>
        <v>765</v>
      </c>
      <c r="E24" s="12">
        <f t="shared" si="4"/>
        <v>0.76500000000000001</v>
      </c>
      <c r="F24" s="13">
        <f t="shared" si="5"/>
        <v>45</v>
      </c>
      <c r="G24" s="14">
        <f t="shared" si="6"/>
        <v>0.16071428571428573</v>
      </c>
      <c r="H24" s="15">
        <f t="shared" si="7"/>
        <v>4.4105691682540575</v>
      </c>
      <c r="I24" s="15">
        <f t="shared" si="8"/>
        <v>15.75203274376449</v>
      </c>
      <c r="J24" s="16">
        <f t="shared" si="24"/>
        <v>0.46600000000000014</v>
      </c>
      <c r="K24" s="17">
        <f t="shared" si="1"/>
        <v>0.33032012663674154</v>
      </c>
      <c r="L24" s="15">
        <f t="shared" si="10"/>
        <v>2.8197509583826856</v>
      </c>
      <c r="M24" s="15">
        <f t="shared" si="11"/>
        <v>3.685948965206125</v>
      </c>
      <c r="N24" s="15">
        <f t="shared" si="0"/>
        <v>7.3404472585942564</v>
      </c>
      <c r="O24" s="23">
        <f t="shared" si="12"/>
        <v>0.40865955918589647</v>
      </c>
      <c r="Q24" s="78"/>
    </row>
    <row r="25" spans="2:18">
      <c r="B25" s="25">
        <v>18</v>
      </c>
      <c r="C25" s="10">
        <f t="shared" si="2"/>
        <v>235</v>
      </c>
      <c r="D25" s="11">
        <f t="shared" si="3"/>
        <v>810</v>
      </c>
      <c r="E25" s="12">
        <f t="shared" si="4"/>
        <v>0.81</v>
      </c>
      <c r="F25" s="13">
        <f t="shared" si="5"/>
        <v>45</v>
      </c>
      <c r="G25" s="14">
        <f t="shared" si="6"/>
        <v>0.19148936170212766</v>
      </c>
      <c r="H25" s="15">
        <f t="shared" si="7"/>
        <v>4.0802490416173161</v>
      </c>
      <c r="I25" s="15">
        <f t="shared" si="8"/>
        <v>17.362761879222624</v>
      </c>
      <c r="J25" s="16">
        <f t="shared" si="24"/>
        <v>0.48700000000000015</v>
      </c>
      <c r="K25" s="17">
        <f t="shared" si="1"/>
        <v>0.38050492658316387</v>
      </c>
      <c r="L25" s="15">
        <f t="shared" si="10"/>
        <v>3.2002558849658493</v>
      </c>
      <c r="M25" s="15">
        <f t="shared" si="11"/>
        <v>3.9509331913158636</v>
      </c>
      <c r="N25" s="15">
        <f t="shared" si="0"/>
        <v>8.4556650351814202</v>
      </c>
      <c r="O25" s="23">
        <f t="shared" si="12"/>
        <v>0.46380520071968828</v>
      </c>
    </row>
    <row r="26" spans="2:18">
      <c r="B26" s="25">
        <v>19</v>
      </c>
      <c r="C26" s="10">
        <f t="shared" si="2"/>
        <v>190</v>
      </c>
      <c r="D26" s="11">
        <f t="shared" si="3"/>
        <v>855</v>
      </c>
      <c r="E26" s="12">
        <f t="shared" si="4"/>
        <v>0.85499999999999998</v>
      </c>
      <c r="F26" s="13">
        <f t="shared" si="5"/>
        <v>45</v>
      </c>
      <c r="G26" s="14">
        <f t="shared" si="6"/>
        <v>0.23684210526315788</v>
      </c>
      <c r="H26" s="15">
        <f t="shared" si="7"/>
        <v>3.6997441150341523</v>
      </c>
      <c r="I26" s="15">
        <f t="shared" si="8"/>
        <v>19.472337447548171</v>
      </c>
      <c r="J26" s="16">
        <f t="shared" si="24"/>
        <v>0.50800000000000012</v>
      </c>
      <c r="K26" s="17">
        <f t="shared" si="1"/>
        <v>0.44513763405095125</v>
      </c>
      <c r="L26" s="15">
        <f t="shared" si="10"/>
        <v>3.6453935190168005</v>
      </c>
      <c r="M26" s="15">
        <f t="shared" si="11"/>
        <v>4.2636181508968427</v>
      </c>
      <c r="N26" s="15">
        <f t="shared" si="0"/>
        <v>9.8919474233544733</v>
      </c>
      <c r="O26" s="23">
        <f t="shared" si="12"/>
        <v>0.52831790130678269</v>
      </c>
    </row>
    <row r="27" spans="2:18">
      <c r="B27" s="25">
        <v>20</v>
      </c>
      <c r="C27" s="10">
        <f t="shared" si="2"/>
        <v>145</v>
      </c>
      <c r="D27" s="11">
        <f t="shared" si="3"/>
        <v>900</v>
      </c>
      <c r="E27" s="12">
        <f t="shared" si="4"/>
        <v>0.9</v>
      </c>
      <c r="F27" s="13">
        <f t="shared" si="5"/>
        <v>45</v>
      </c>
      <c r="G27" s="14">
        <f t="shared" si="6"/>
        <v>0.31034482758620691</v>
      </c>
      <c r="H27" s="15">
        <f t="shared" si="7"/>
        <v>3.2546064809832012</v>
      </c>
      <c r="I27" s="15">
        <f t="shared" si="8"/>
        <v>22.445561937815178</v>
      </c>
      <c r="J27" s="16">
        <f t="shared" si="24"/>
        <v>0.52900000000000014</v>
      </c>
      <c r="K27" s="17">
        <f t="shared" si="1"/>
        <v>0.53431660192969055</v>
      </c>
      <c r="L27" s="15">
        <f t="shared" si="10"/>
        <v>4.1797101209464911</v>
      </c>
      <c r="M27" s="15">
        <f>L27/D27*1000</f>
        <v>4.6441223566072125</v>
      </c>
      <c r="N27" s="15">
        <f t="shared" si="0"/>
        <v>11.873702265104233</v>
      </c>
      <c r="O27" s="23">
        <f t="shared" si="12"/>
        <v>0.60575508999224503</v>
      </c>
    </row>
    <row r="28" spans="2:18" ht="15.75" thickBot="1">
      <c r="B28" s="30">
        <v>21</v>
      </c>
      <c r="C28" s="31">
        <f t="shared" si="2"/>
        <v>100</v>
      </c>
      <c r="D28" s="32"/>
      <c r="E28" s="69"/>
      <c r="F28" s="33"/>
      <c r="G28" s="34"/>
      <c r="H28" s="35"/>
      <c r="I28" s="35"/>
      <c r="J28" s="68">
        <v>0.55000000000000004</v>
      </c>
      <c r="K28" s="37"/>
      <c r="L28" s="35"/>
      <c r="M28" s="35"/>
      <c r="N28" s="35"/>
      <c r="O28" s="50"/>
    </row>
    <row r="29" spans="2:18" ht="15.75" thickTop="1">
      <c r="B29" s="44"/>
      <c r="C29" s="1"/>
      <c r="D29" s="58"/>
      <c r="E29" s="59"/>
      <c r="F29" s="4"/>
      <c r="G29" s="5"/>
      <c r="H29" s="6"/>
      <c r="I29" s="6"/>
      <c r="J29" s="7"/>
      <c r="K29" s="8"/>
      <c r="L29" s="6"/>
      <c r="M29" s="6"/>
      <c r="N29" s="6"/>
      <c r="O29" s="9"/>
    </row>
    <row r="30" spans="2:18">
      <c r="B30" s="57" t="s">
        <v>24</v>
      </c>
      <c r="C30" s="38" t="s">
        <v>15</v>
      </c>
      <c r="D30" s="39" t="s">
        <v>16</v>
      </c>
      <c r="E30" s="39" t="s">
        <v>17</v>
      </c>
      <c r="F30" s="38" t="s">
        <v>1</v>
      </c>
      <c r="G30" s="39" t="s">
        <v>2</v>
      </c>
      <c r="H30" s="39" t="s">
        <v>3</v>
      </c>
      <c r="I30" s="39" t="s">
        <v>35</v>
      </c>
      <c r="J30" s="8"/>
      <c r="K30" s="6"/>
      <c r="L30" s="6"/>
      <c r="M30" s="6"/>
      <c r="N30" s="9"/>
    </row>
    <row r="31" spans="2:18">
      <c r="B31" s="44"/>
      <c r="C31" s="40">
        <v>155</v>
      </c>
      <c r="D31" s="41">
        <v>0.63</v>
      </c>
      <c r="E31" s="42" t="s">
        <v>36</v>
      </c>
      <c r="F31" s="40">
        <v>1022</v>
      </c>
      <c r="G31" s="41">
        <v>0.88200000000000001</v>
      </c>
      <c r="H31" s="43">
        <v>0.84</v>
      </c>
      <c r="I31" s="40">
        <f>F31*G31</f>
        <v>901.404</v>
      </c>
      <c r="J31" s="8"/>
      <c r="K31" s="6"/>
      <c r="L31" s="6"/>
      <c r="M31" s="6"/>
      <c r="N31" s="9"/>
    </row>
  </sheetData>
  <pageMargins left="0.70866141732283472" right="0.70866141732283472" top="0.74803149606299213" bottom="0.74803149606299213" header="0.31496062992125984" footer="0.31496062992125984"/>
  <pageSetup paperSize="9" scale="77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36"/>
  <sheetViews>
    <sheetView tabSelected="1" zoomScaleNormal="100" workbookViewId="0">
      <selection activeCell="E37" sqref="E37"/>
    </sheetView>
  </sheetViews>
  <sheetFormatPr defaultRowHeight="15"/>
  <cols>
    <col min="1" max="1" width="6.7109375" customWidth="1"/>
    <col min="2" max="2" width="5.5703125" customWidth="1"/>
    <col min="3" max="3" width="10" bestFit="1" customWidth="1"/>
    <col min="4" max="4" width="9.140625" bestFit="1" customWidth="1"/>
    <col min="5" max="5" width="8.85546875" bestFit="1" customWidth="1"/>
    <col min="6" max="6" width="9.28515625" bestFit="1" customWidth="1"/>
    <col min="7" max="7" width="8.85546875" customWidth="1"/>
    <col min="8" max="8" width="11.140625" customWidth="1"/>
    <col min="9" max="9" width="12.140625" customWidth="1"/>
    <col min="10" max="10" width="11.42578125" customWidth="1"/>
    <col min="11" max="11" width="9.42578125" customWidth="1"/>
    <col min="12" max="12" width="12" customWidth="1"/>
    <col min="13" max="13" width="12.140625" customWidth="1"/>
    <col min="14" max="14" width="12.28515625" customWidth="1"/>
    <col min="15" max="15" width="11" customWidth="1"/>
    <col min="16" max="16" width="5.28515625" customWidth="1"/>
    <col min="17" max="17" width="9.85546875" customWidth="1"/>
    <col min="18" max="18" width="9.7109375" customWidth="1"/>
  </cols>
  <sheetData>
    <row r="2" spans="2:18">
      <c r="B2" s="92"/>
      <c r="C2" s="92" t="s">
        <v>52</v>
      </c>
    </row>
    <row r="4" spans="2:18">
      <c r="B4" s="57" t="s">
        <v>25</v>
      </c>
      <c r="C4" s="38" t="s">
        <v>15</v>
      </c>
      <c r="D4" s="39" t="s">
        <v>16</v>
      </c>
      <c r="E4" s="39" t="s">
        <v>17</v>
      </c>
      <c r="F4" s="38" t="s">
        <v>1</v>
      </c>
      <c r="G4" s="39" t="s">
        <v>2</v>
      </c>
      <c r="H4" s="39" t="s">
        <v>3</v>
      </c>
      <c r="J4" s="53"/>
    </row>
    <row r="5" spans="2:18">
      <c r="B5" s="26"/>
      <c r="C5" s="40">
        <f>C8/D5</f>
        <v>1333.3333333333333</v>
      </c>
      <c r="D5" s="41">
        <v>0.75</v>
      </c>
      <c r="E5" s="42" t="s">
        <v>37</v>
      </c>
      <c r="F5" s="45" t="s">
        <v>13</v>
      </c>
      <c r="G5" s="41" t="s">
        <v>13</v>
      </c>
      <c r="H5" s="43">
        <v>0.87</v>
      </c>
    </row>
    <row r="6" spans="2:18" ht="20.25" customHeight="1">
      <c r="B6" s="26"/>
      <c r="J6" s="93"/>
    </row>
    <row r="7" spans="2:18">
      <c r="B7" s="24" t="s">
        <v>0</v>
      </c>
      <c r="C7" s="18" t="s">
        <v>19</v>
      </c>
      <c r="D7" s="18" t="s">
        <v>4</v>
      </c>
      <c r="E7" s="18" t="s">
        <v>5</v>
      </c>
      <c r="F7" s="19" t="s">
        <v>6</v>
      </c>
      <c r="G7" s="18" t="s">
        <v>7</v>
      </c>
      <c r="H7" s="20" t="s">
        <v>28</v>
      </c>
      <c r="I7" s="20" t="s">
        <v>29</v>
      </c>
      <c r="J7" s="21" t="s">
        <v>21</v>
      </c>
      <c r="K7" s="20" t="s">
        <v>8</v>
      </c>
      <c r="L7" s="20" t="s">
        <v>9</v>
      </c>
      <c r="M7" s="20" t="s">
        <v>20</v>
      </c>
      <c r="N7" s="20" t="s">
        <v>39</v>
      </c>
      <c r="O7" s="22" t="s">
        <v>10</v>
      </c>
      <c r="Q7" s="80" t="s">
        <v>11</v>
      </c>
      <c r="R7" s="81" t="s">
        <v>33</v>
      </c>
    </row>
    <row r="8" spans="2:18">
      <c r="B8" s="25">
        <v>1</v>
      </c>
      <c r="C8" s="77">
        <v>1000</v>
      </c>
      <c r="D8" s="11">
        <f>F8</f>
        <v>50</v>
      </c>
      <c r="E8" s="12">
        <f>D8/C8</f>
        <v>0.05</v>
      </c>
      <c r="F8" s="70">
        <v>50</v>
      </c>
      <c r="G8" s="14">
        <f>F8/C8</f>
        <v>0.05</v>
      </c>
      <c r="H8" s="71">
        <v>6.9</v>
      </c>
      <c r="I8" s="15">
        <f>H8/C8*1000</f>
        <v>6.9</v>
      </c>
      <c r="J8" s="67">
        <v>0.41</v>
      </c>
      <c r="K8" s="17">
        <f>H8*G8*J8</f>
        <v>0.14144999999999999</v>
      </c>
      <c r="L8" s="17">
        <f>K8</f>
        <v>0.14144999999999999</v>
      </c>
      <c r="M8" s="15">
        <f>L8/D8*1000</f>
        <v>2.8289999999999997</v>
      </c>
      <c r="N8" s="15">
        <f>K8/F8*1000</f>
        <v>2.8289999999999997</v>
      </c>
      <c r="O8" s="23">
        <f>L8/H8</f>
        <v>2.0499999999999997E-2</v>
      </c>
      <c r="Q8" s="82">
        <v>0.2</v>
      </c>
      <c r="R8" s="83">
        <v>2.02</v>
      </c>
    </row>
    <row r="9" spans="2:18">
      <c r="B9" s="25">
        <v>2</v>
      </c>
      <c r="C9" s="10">
        <f>$C$8-D8</f>
        <v>950</v>
      </c>
      <c r="D9" s="11">
        <f>D8+F8</f>
        <v>100</v>
      </c>
      <c r="E9" s="12">
        <f>D9/$C$8</f>
        <v>0.1</v>
      </c>
      <c r="F9" s="13">
        <f>F8</f>
        <v>50</v>
      </c>
      <c r="G9" s="14">
        <f>F9/C9</f>
        <v>5.2631578947368418E-2</v>
      </c>
      <c r="H9" s="15">
        <f>H8-K8</f>
        <v>6.7585500000000005</v>
      </c>
      <c r="I9" s="15">
        <f>H9/C9*1000</f>
        <v>7.1142631578947375</v>
      </c>
      <c r="J9" s="16">
        <f>J8+($J$23-$J$8)/15</f>
        <v>0.42933333333333329</v>
      </c>
      <c r="K9" s="17">
        <f>H9*G9*J9</f>
        <v>0.15271951578947368</v>
      </c>
      <c r="L9" s="17">
        <f>K9+L8</f>
        <v>0.2941695157894737</v>
      </c>
      <c r="M9" s="15">
        <f>L9/D9*1000</f>
        <v>2.941695157894737</v>
      </c>
      <c r="N9" s="15">
        <f>K9/F9*1000</f>
        <v>3.0543903157894738</v>
      </c>
      <c r="O9" s="23">
        <f>L9/$H$8</f>
        <v>4.2633263157894737E-2</v>
      </c>
      <c r="Q9" s="84">
        <v>0.25</v>
      </c>
      <c r="R9" s="85">
        <v>1.7250000000000001</v>
      </c>
    </row>
    <row r="10" spans="2:18">
      <c r="B10" s="25">
        <v>3</v>
      </c>
      <c r="C10" s="10">
        <f>$C$8-D9</f>
        <v>900</v>
      </c>
      <c r="D10" s="11">
        <f>D9+F9</f>
        <v>150</v>
      </c>
      <c r="E10" s="12">
        <f>D10/$C$8</f>
        <v>0.15</v>
      </c>
      <c r="F10" s="13">
        <f>F9</f>
        <v>50</v>
      </c>
      <c r="G10" s="14">
        <f>F10/C10</f>
        <v>5.5555555555555552E-2</v>
      </c>
      <c r="H10" s="15">
        <f>H9-K9</f>
        <v>6.6058304842105269</v>
      </c>
      <c r="I10" s="15">
        <f>H10/C10*1000</f>
        <v>7.3398116491228071</v>
      </c>
      <c r="J10" s="16">
        <f t="shared" ref="J10:J21" si="0">J9+($J$23-$J$8)/15</f>
        <v>0.4486666666666666</v>
      </c>
      <c r="K10" s="17">
        <f>H10*G10*J10</f>
        <v>0.16465644132865495</v>
      </c>
      <c r="L10" s="17">
        <f t="shared" ref="L10:L22" si="1">K10+L9</f>
        <v>0.45882595711812868</v>
      </c>
      <c r="M10" s="15">
        <f>L10/D10*1000</f>
        <v>3.0588397141208579</v>
      </c>
      <c r="N10" s="15">
        <f>K10/F10*1000</f>
        <v>3.2931288265730991</v>
      </c>
      <c r="O10" s="23">
        <f>L10/$H$8</f>
        <v>6.6496515524366473E-2</v>
      </c>
      <c r="Q10" s="86">
        <v>0.3</v>
      </c>
      <c r="R10" s="87">
        <v>1.47</v>
      </c>
    </row>
    <row r="11" spans="2:18">
      <c r="B11" s="25">
        <v>4</v>
      </c>
      <c r="C11" s="10">
        <f>$C$8-D10</f>
        <v>850</v>
      </c>
      <c r="D11" s="11">
        <f>D10+F10</f>
        <v>200</v>
      </c>
      <c r="E11" s="12">
        <f>D11/$C$8</f>
        <v>0.2</v>
      </c>
      <c r="F11" s="13">
        <f>F10</f>
        <v>50</v>
      </c>
      <c r="G11" s="14">
        <f>F11/C11</f>
        <v>5.8823529411764705E-2</v>
      </c>
      <c r="H11" s="15">
        <f>H10-K10</f>
        <v>6.4411740428818716</v>
      </c>
      <c r="I11" s="15">
        <f>H11/C11*1000</f>
        <v>7.5778518151551433</v>
      </c>
      <c r="J11" s="16">
        <f t="shared" si="0"/>
        <v>0.46799999999999992</v>
      </c>
      <c r="K11" s="17">
        <f>H11*G11*J11</f>
        <v>0.17732173247463032</v>
      </c>
      <c r="L11" s="17">
        <f t="shared" si="1"/>
        <v>0.63614768959275902</v>
      </c>
      <c r="M11" s="15">
        <f>L11/D11*1000</f>
        <v>3.1807384479637952</v>
      </c>
      <c r="N11" s="15">
        <f>K11/F11*1000</f>
        <v>3.546434649492606</v>
      </c>
      <c r="O11" s="23">
        <f>L11/$H$8</f>
        <v>9.2195317332283908E-2</v>
      </c>
      <c r="Q11" s="86">
        <v>0.35</v>
      </c>
      <c r="R11" s="85">
        <v>1.2350000000000001</v>
      </c>
    </row>
    <row r="12" spans="2:18">
      <c r="B12" s="25">
        <v>5</v>
      </c>
      <c r="C12" s="10">
        <f>$C$8-D11</f>
        <v>800</v>
      </c>
      <c r="D12" s="11">
        <f>D11+F11</f>
        <v>250</v>
      </c>
      <c r="E12" s="12">
        <f>D12/$C$8</f>
        <v>0.25</v>
      </c>
      <c r="F12" s="13">
        <f>F11</f>
        <v>50</v>
      </c>
      <c r="G12" s="14">
        <f>F12/C12</f>
        <v>6.25E-2</v>
      </c>
      <c r="H12" s="15">
        <f>H11-K11</f>
        <v>6.2638523104072412</v>
      </c>
      <c r="I12" s="15">
        <f>H12/C12*1000</f>
        <v>7.8298153880090524</v>
      </c>
      <c r="J12" s="16">
        <f t="shared" si="0"/>
        <v>0.48733333333333323</v>
      </c>
      <c r="K12" s="17">
        <f>H12*G12*J12</f>
        <v>0.19078650162115385</v>
      </c>
      <c r="L12" s="17">
        <f t="shared" si="1"/>
        <v>0.82693419121391287</v>
      </c>
      <c r="M12" s="15">
        <f>L12/D12*1000</f>
        <v>3.3077367648556515</v>
      </c>
      <c r="N12" s="15">
        <f>K12/F12*1000</f>
        <v>3.815730032423077</v>
      </c>
      <c r="O12" s="23">
        <f>L12/$H$8</f>
        <v>0.11984553495853809</v>
      </c>
      <c r="Q12" s="82">
        <v>0.4</v>
      </c>
      <c r="R12" s="83">
        <v>1.05</v>
      </c>
    </row>
    <row r="13" spans="2:18">
      <c r="B13" s="25">
        <v>6</v>
      </c>
      <c r="C13" s="10">
        <f>$C$8-D12</f>
        <v>750</v>
      </c>
      <c r="D13" s="11">
        <f>D12+F12</f>
        <v>300</v>
      </c>
      <c r="E13" s="12">
        <f>D13/$C$8</f>
        <v>0.3</v>
      </c>
      <c r="F13" s="13">
        <f>F12</f>
        <v>50</v>
      </c>
      <c r="G13" s="14">
        <f>F13/C13</f>
        <v>6.6666666666666666E-2</v>
      </c>
      <c r="H13" s="15">
        <f>H12-K12</f>
        <v>6.0730658087860876</v>
      </c>
      <c r="I13" s="15">
        <f>H13/C13*1000</f>
        <v>8.0974210783814495</v>
      </c>
      <c r="J13" s="16">
        <f t="shared" si="0"/>
        <v>0.5066666666666666</v>
      </c>
      <c r="K13" s="17">
        <f>H13*G13*J13</f>
        <v>0.20513466731899671</v>
      </c>
      <c r="L13" s="17">
        <f t="shared" si="1"/>
        <v>1.0320688585329096</v>
      </c>
      <c r="M13" s="15">
        <f>L13/D13*1000</f>
        <v>3.4402295284430324</v>
      </c>
      <c r="N13" s="15">
        <f>K13/F13*1000</f>
        <v>4.102693346379934</v>
      </c>
      <c r="O13" s="23">
        <f>L13/$H$8</f>
        <v>0.14957519688882748</v>
      </c>
      <c r="Q13" s="86">
        <v>0.45</v>
      </c>
      <c r="R13" s="85">
        <v>0.91500000000000004</v>
      </c>
    </row>
    <row r="14" spans="2:18">
      <c r="B14" s="25">
        <v>7</v>
      </c>
      <c r="C14" s="10">
        <f>$C$8-D13</f>
        <v>700</v>
      </c>
      <c r="D14" s="11">
        <f>D13+F13</f>
        <v>350</v>
      </c>
      <c r="E14" s="12">
        <f>D14/$C$8</f>
        <v>0.35</v>
      </c>
      <c r="F14" s="13">
        <f>F13</f>
        <v>50</v>
      </c>
      <c r="G14" s="14">
        <f>F14/C14</f>
        <v>7.1428571428571425E-2</v>
      </c>
      <c r="H14" s="15">
        <f>H13-K13</f>
        <v>5.8679311414670909</v>
      </c>
      <c r="I14" s="15">
        <f>H14/C14*1000</f>
        <v>8.3827587735244151</v>
      </c>
      <c r="J14" s="16">
        <f t="shared" si="0"/>
        <v>0.52599999999999991</v>
      </c>
      <c r="K14" s="17">
        <f>H14*G14*J14</f>
        <v>0.22046655574369206</v>
      </c>
      <c r="L14" s="17">
        <f t="shared" si="1"/>
        <v>1.2525354142766016</v>
      </c>
      <c r="M14" s="15">
        <f>L14/D14*1000</f>
        <v>3.5786726122188619</v>
      </c>
      <c r="N14" s="15">
        <f>K14/F14*1000</f>
        <v>4.409331114873841</v>
      </c>
      <c r="O14" s="23">
        <f>L14/$H$8</f>
        <v>0.18152687163429007</v>
      </c>
      <c r="Q14" s="86">
        <v>0.5</v>
      </c>
      <c r="R14" s="87">
        <v>0.8</v>
      </c>
    </row>
    <row r="15" spans="2:18">
      <c r="B15" s="25">
        <v>8</v>
      </c>
      <c r="C15" s="10">
        <f>$C$8-D14</f>
        <v>650</v>
      </c>
      <c r="D15" s="11">
        <f>D14+F14</f>
        <v>400</v>
      </c>
      <c r="E15" s="12">
        <f>D15/$C$8</f>
        <v>0.4</v>
      </c>
      <c r="F15" s="13">
        <f>F14</f>
        <v>50</v>
      </c>
      <c r="G15" s="14">
        <f>F15/C15</f>
        <v>7.6923076923076927E-2</v>
      </c>
      <c r="H15" s="15">
        <f>H14-K14</f>
        <v>5.6474645857233989</v>
      </c>
      <c r="I15" s="15">
        <f>H15/C15*1000</f>
        <v>8.6884070549590753</v>
      </c>
      <c r="J15" s="16">
        <f t="shared" si="0"/>
        <v>0.54533333333333323</v>
      </c>
      <c r="K15" s="17">
        <f>H15*G15*J15</f>
        <v>0.23690389903188408</v>
      </c>
      <c r="L15" s="17">
        <f t="shared" si="1"/>
        <v>1.4894393133084858</v>
      </c>
      <c r="M15" s="15">
        <f>L15/D15*1000</f>
        <v>3.7235982832712144</v>
      </c>
      <c r="N15" s="15">
        <f>K15/F15*1000</f>
        <v>4.7380779806376818</v>
      </c>
      <c r="O15" s="23">
        <f>L15/$H$8</f>
        <v>0.21586077004470808</v>
      </c>
      <c r="Q15" s="86">
        <v>0.55000000000000004</v>
      </c>
      <c r="R15" s="85">
        <v>0.7</v>
      </c>
    </row>
    <row r="16" spans="2:18">
      <c r="B16" s="25">
        <v>9</v>
      </c>
      <c r="C16" s="10">
        <f>$C$8-D15</f>
        <v>600</v>
      </c>
      <c r="D16" s="11">
        <f>D15+F15</f>
        <v>450</v>
      </c>
      <c r="E16" s="12">
        <f>D16/$C$8</f>
        <v>0.45</v>
      </c>
      <c r="F16" s="13">
        <f>F15</f>
        <v>50</v>
      </c>
      <c r="G16" s="14">
        <f>F16/C16</f>
        <v>8.3333333333333329E-2</v>
      </c>
      <c r="H16" s="15">
        <f>H15-K15</f>
        <v>5.4105606866915146</v>
      </c>
      <c r="I16" s="15">
        <f>H16/C16*1000</f>
        <v>9.017601144485857</v>
      </c>
      <c r="J16" s="16">
        <f t="shared" si="0"/>
        <v>0.56466666666666654</v>
      </c>
      <c r="K16" s="17">
        <f>H16*G16*J16</f>
        <v>0.25459693897931729</v>
      </c>
      <c r="L16" s="17">
        <f t="shared" si="1"/>
        <v>1.744036252287803</v>
      </c>
      <c r="M16" s="15">
        <f>L16/D16*1000</f>
        <v>3.8756361161951176</v>
      </c>
      <c r="N16" s="15">
        <f>K16/F16*1000</f>
        <v>5.0919387795863456</v>
      </c>
      <c r="O16" s="23">
        <f>L16/$H$8</f>
        <v>0.25275887714315987</v>
      </c>
      <c r="Q16" s="86">
        <v>0.6</v>
      </c>
      <c r="R16" s="87">
        <v>0.62</v>
      </c>
    </row>
    <row r="17" spans="2:18">
      <c r="B17" s="25">
        <v>10</v>
      </c>
      <c r="C17" s="10">
        <f>$C$8-D16</f>
        <v>550</v>
      </c>
      <c r="D17" s="11">
        <f>D16+F16</f>
        <v>500</v>
      </c>
      <c r="E17" s="12">
        <f>D17/$C$8</f>
        <v>0.5</v>
      </c>
      <c r="F17" s="13">
        <f>F16</f>
        <v>50</v>
      </c>
      <c r="G17" s="14">
        <f>F17/C17</f>
        <v>9.0909090909090912E-2</v>
      </c>
      <c r="H17" s="15">
        <f>H16-K16</f>
        <v>5.1559637477121969</v>
      </c>
      <c r="I17" s="15">
        <f>H17/C17*1000</f>
        <v>9.3744795412949031</v>
      </c>
      <c r="J17" s="16">
        <f t="shared" si="0"/>
        <v>0.58399999999999985</v>
      </c>
      <c r="K17" s="17">
        <f>H17*G17*J17</f>
        <v>0.27373480260581112</v>
      </c>
      <c r="L17" s="15">
        <f t="shared" si="1"/>
        <v>2.0177710548936143</v>
      </c>
      <c r="M17" s="15">
        <f>L17/D17*1000</f>
        <v>4.0355421097872286</v>
      </c>
      <c r="N17" s="15">
        <f>K17/F17*1000</f>
        <v>5.4746960521162222</v>
      </c>
      <c r="O17" s="23">
        <f>L17/$H$8</f>
        <v>0.2924305876657412</v>
      </c>
      <c r="Q17" s="86">
        <v>0.65</v>
      </c>
      <c r="R17" s="85">
        <v>0.55000000000000004</v>
      </c>
    </row>
    <row r="18" spans="2:18">
      <c r="B18" s="25">
        <v>11</v>
      </c>
      <c r="C18" s="10">
        <f>$C$8-D17</f>
        <v>500</v>
      </c>
      <c r="D18" s="11">
        <f>D17+F17</f>
        <v>550</v>
      </c>
      <c r="E18" s="12">
        <f>D18/$C$8</f>
        <v>0.55000000000000004</v>
      </c>
      <c r="F18" s="13">
        <f>F17</f>
        <v>50</v>
      </c>
      <c r="G18" s="14">
        <f>F18/C18</f>
        <v>0.1</v>
      </c>
      <c r="H18" s="15">
        <f>H17-K17</f>
        <v>4.8822289451063856</v>
      </c>
      <c r="I18" s="15">
        <f>H18/C18*1000</f>
        <v>9.7644578902127712</v>
      </c>
      <c r="J18" s="16">
        <f t="shared" si="0"/>
        <v>0.60333333333333317</v>
      </c>
      <c r="K18" s="17">
        <f>H18*G18*J18</f>
        <v>0.29456114635475189</v>
      </c>
      <c r="L18" s="15">
        <f t="shared" si="1"/>
        <v>2.312332201248366</v>
      </c>
      <c r="M18" s="15">
        <f>L18/D18*1000</f>
        <v>4.20424036590612</v>
      </c>
      <c r="N18" s="15">
        <f>K18/F18*1000</f>
        <v>5.891222927095038</v>
      </c>
      <c r="O18" s="23">
        <f>L18/$H$8</f>
        <v>0.33512060887657474</v>
      </c>
      <c r="Q18" s="86">
        <v>0.7</v>
      </c>
      <c r="R18" s="87">
        <v>0.48</v>
      </c>
    </row>
    <row r="19" spans="2:18">
      <c r="B19" s="25">
        <v>12</v>
      </c>
      <c r="C19" s="10">
        <f>$C$8-D18</f>
        <v>450</v>
      </c>
      <c r="D19" s="11">
        <f>D18+F18</f>
        <v>600</v>
      </c>
      <c r="E19" s="12">
        <f>D19/$C$8</f>
        <v>0.6</v>
      </c>
      <c r="F19" s="13">
        <f>F18</f>
        <v>50</v>
      </c>
      <c r="G19" s="14">
        <f>F19/C19</f>
        <v>0.1111111111111111</v>
      </c>
      <c r="H19" s="15">
        <f>H18-K18</f>
        <v>4.5876677987516334</v>
      </c>
      <c r="I19" s="15">
        <f>H19/C19*1000</f>
        <v>10.194817330559186</v>
      </c>
      <c r="J19" s="16">
        <f t="shared" si="0"/>
        <v>0.62266666666666648</v>
      </c>
      <c r="K19" s="17">
        <f>H19*G19*J19</f>
        <v>0.31739864622474251</v>
      </c>
      <c r="L19" s="15">
        <f t="shared" si="1"/>
        <v>2.6297308474731085</v>
      </c>
      <c r="M19" s="15">
        <f>L19/D19*1000</f>
        <v>4.3828847457885143</v>
      </c>
      <c r="N19" s="15">
        <f>K19/F19*1000</f>
        <v>6.34797292449485</v>
      </c>
      <c r="O19" s="23">
        <f>L19/$H$8</f>
        <v>0.3811204126772621</v>
      </c>
      <c r="Q19" s="86">
        <v>0.75</v>
      </c>
      <c r="R19" s="85">
        <v>0.41</v>
      </c>
    </row>
    <row r="20" spans="2:18">
      <c r="B20" s="25">
        <v>13</v>
      </c>
      <c r="C20" s="10">
        <f>$C$8-D19</f>
        <v>400</v>
      </c>
      <c r="D20" s="11">
        <f>D19+F19</f>
        <v>650</v>
      </c>
      <c r="E20" s="12">
        <f>D20/$C$8</f>
        <v>0.65</v>
      </c>
      <c r="F20" s="13">
        <f>F19</f>
        <v>50</v>
      </c>
      <c r="G20" s="14">
        <f>F20/C20</f>
        <v>0.125</v>
      </c>
      <c r="H20" s="15">
        <f>H19-K19</f>
        <v>4.2702691525268905</v>
      </c>
      <c r="I20" s="15">
        <f>H20/C20*1000</f>
        <v>10.675672881317226</v>
      </c>
      <c r="J20" s="16">
        <f t="shared" si="0"/>
        <v>0.64199999999999979</v>
      </c>
      <c r="K20" s="17">
        <f>H20*G20*J20</f>
        <v>0.34268909949028287</v>
      </c>
      <c r="L20" s="15">
        <f t="shared" si="1"/>
        <v>2.9724199469633912</v>
      </c>
      <c r="M20" s="15">
        <f>L20/D20*1000</f>
        <v>4.5729537645590632</v>
      </c>
      <c r="N20" s="15">
        <f>K20/F20*1000</f>
        <v>6.8537819898056576</v>
      </c>
      <c r="O20" s="23">
        <f>L20/$H$8</f>
        <v>0.43078549955991174</v>
      </c>
      <c r="Q20" s="86">
        <v>0.8</v>
      </c>
      <c r="R20" s="87">
        <v>0.35</v>
      </c>
    </row>
    <row r="21" spans="2:18">
      <c r="B21" s="25">
        <v>14</v>
      </c>
      <c r="C21" s="10">
        <f>$C$8-D20</f>
        <v>350</v>
      </c>
      <c r="D21" s="11">
        <f>D20+F20</f>
        <v>700</v>
      </c>
      <c r="E21" s="12">
        <f>D21/$C$8</f>
        <v>0.7</v>
      </c>
      <c r="F21" s="13">
        <f>F20</f>
        <v>50</v>
      </c>
      <c r="G21" s="14">
        <f>F21/C21</f>
        <v>0.14285714285714285</v>
      </c>
      <c r="H21" s="15">
        <f>H20-K20</f>
        <v>3.9275800530366078</v>
      </c>
      <c r="I21" s="15">
        <f>H21/C21*1000</f>
        <v>11.221657294390308</v>
      </c>
      <c r="J21" s="16">
        <f t="shared" si="0"/>
        <v>0.66133333333333311</v>
      </c>
      <c r="K21" s="17">
        <f>H21*G21*J21</f>
        <v>0.37106280120117274</v>
      </c>
      <c r="L21" s="15">
        <f t="shared" si="1"/>
        <v>3.3434827481645639</v>
      </c>
      <c r="M21" s="15">
        <f>L21/D21*1000</f>
        <v>4.7764039259493769</v>
      </c>
      <c r="N21" s="15">
        <f>K21/F21*1000</f>
        <v>7.4212560240234549</v>
      </c>
      <c r="O21" s="23">
        <f>L21/$H$8</f>
        <v>0.48456271712529908</v>
      </c>
      <c r="Q21" s="86">
        <v>0.85</v>
      </c>
      <c r="R21" s="85">
        <v>0.3</v>
      </c>
    </row>
    <row r="22" spans="2:18">
      <c r="B22" s="25">
        <v>15</v>
      </c>
      <c r="C22" s="10">
        <f>$C$8-D21</f>
        <v>300</v>
      </c>
      <c r="D22" s="11">
        <f>D21+F21</f>
        <v>750</v>
      </c>
      <c r="E22" s="12">
        <f>D22/$C$8</f>
        <v>0.75</v>
      </c>
      <c r="F22" s="13">
        <f>F21</f>
        <v>50</v>
      </c>
      <c r="G22" s="14">
        <f>F22/C22</f>
        <v>0.16666666666666666</v>
      </c>
      <c r="H22" s="15">
        <f>H21-K21</f>
        <v>3.5565172518354351</v>
      </c>
      <c r="I22" s="15">
        <f>H22/C22*1000</f>
        <v>11.855057506118117</v>
      </c>
      <c r="J22" s="16">
        <f>J21+($J$23-$J$8)/15</f>
        <v>0.68066666666666642</v>
      </c>
      <c r="K22" s="17">
        <f>H22*G22*J22</f>
        <v>0.40346712379155308</v>
      </c>
      <c r="L22" s="15">
        <f t="shared" si="1"/>
        <v>3.746949871956117</v>
      </c>
      <c r="M22" s="15">
        <f>L22/D22*1000</f>
        <v>4.9959331626081562</v>
      </c>
      <c r="N22" s="15">
        <f>K22/F22*1000</f>
        <v>8.0693424758310623</v>
      </c>
      <c r="O22" s="23">
        <f>L22/$H$8</f>
        <v>0.54303621332697349</v>
      </c>
      <c r="Q22" s="88">
        <v>0.9</v>
      </c>
      <c r="R22" s="89">
        <v>0.26</v>
      </c>
    </row>
    <row r="23" spans="2:18" ht="15.75" thickBot="1">
      <c r="B23" s="30">
        <v>16</v>
      </c>
      <c r="C23" s="31">
        <f>$C$8-D22</f>
        <v>250</v>
      </c>
      <c r="D23" s="32"/>
      <c r="E23" s="69"/>
      <c r="F23" s="33"/>
      <c r="G23" s="34"/>
      <c r="H23" s="35"/>
      <c r="I23" s="35"/>
      <c r="J23" s="68">
        <v>0.7</v>
      </c>
      <c r="K23" s="37"/>
      <c r="L23" s="35"/>
      <c r="M23" s="35"/>
      <c r="N23" s="35"/>
      <c r="O23" s="50"/>
      <c r="Q23" s="94" t="s">
        <v>34</v>
      </c>
    </row>
    <row r="24" spans="2:18" ht="15.75" thickTop="1">
      <c r="B24" s="44"/>
      <c r="C24" s="1"/>
      <c r="D24" s="58"/>
      <c r="E24" s="59"/>
      <c r="F24" s="4"/>
      <c r="G24" s="5"/>
      <c r="H24" s="6"/>
      <c r="I24" s="6"/>
      <c r="J24" s="7"/>
      <c r="K24" s="8"/>
      <c r="L24" s="6"/>
      <c r="M24" s="6"/>
      <c r="N24" s="6"/>
      <c r="O24" s="9"/>
    </row>
    <row r="25" spans="2:18">
      <c r="B25" s="57" t="s">
        <v>24</v>
      </c>
      <c r="C25" s="38" t="s">
        <v>15</v>
      </c>
      <c r="D25" s="39" t="s">
        <v>16</v>
      </c>
      <c r="E25" s="39" t="s">
        <v>17</v>
      </c>
      <c r="F25" s="38" t="s">
        <v>1</v>
      </c>
      <c r="G25" s="39" t="s">
        <v>2</v>
      </c>
      <c r="H25" s="39" t="s">
        <v>3</v>
      </c>
      <c r="I25" s="39" t="s">
        <v>35</v>
      </c>
      <c r="J25" s="8"/>
      <c r="K25" s="6"/>
      <c r="L25" s="6"/>
      <c r="M25" s="6"/>
      <c r="N25" s="9"/>
    </row>
    <row r="26" spans="2:18">
      <c r="B26" s="44"/>
      <c r="C26" s="40">
        <v>460</v>
      </c>
      <c r="D26" s="41">
        <v>0.55000000000000004</v>
      </c>
      <c r="E26" s="42" t="s">
        <v>38</v>
      </c>
      <c r="F26" s="40">
        <v>877</v>
      </c>
      <c r="G26" s="41">
        <v>0.8518</v>
      </c>
      <c r="H26" s="43">
        <v>0.82</v>
      </c>
      <c r="I26" s="40">
        <f>F26*G26</f>
        <v>747.02859999999998</v>
      </c>
      <c r="J26" s="8"/>
      <c r="K26" s="6"/>
      <c r="L26" s="6"/>
      <c r="M26" s="6"/>
      <c r="N26" s="9"/>
    </row>
    <row r="29" spans="2:18">
      <c r="I29" s="6"/>
      <c r="J29" s="7"/>
      <c r="K29" s="6"/>
      <c r="L29" s="9"/>
      <c r="M29" s="9"/>
    </row>
    <row r="30" spans="2:18">
      <c r="I30" s="6"/>
      <c r="J30" s="7"/>
      <c r="K30" s="6"/>
      <c r="L30" s="9"/>
      <c r="M30" s="9"/>
    </row>
    <row r="32" spans="2:18">
      <c r="O32" s="99"/>
    </row>
    <row r="33" spans="15:15">
      <c r="O33" s="53"/>
    </row>
    <row r="34" spans="15:15">
      <c r="O34" s="53"/>
    </row>
    <row r="35" spans="15:15">
      <c r="O35" s="53"/>
    </row>
    <row r="36" spans="15:15">
      <c r="O36" s="53"/>
    </row>
  </sheetData>
  <pageMargins left="0.5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O26"/>
  <sheetViews>
    <sheetView workbookViewId="0">
      <selection activeCell="C3" sqref="C3"/>
    </sheetView>
  </sheetViews>
  <sheetFormatPr defaultRowHeight="15"/>
  <cols>
    <col min="1" max="1" width="6.7109375" customWidth="1"/>
    <col min="2" max="2" width="6" customWidth="1"/>
    <col min="3" max="3" width="10" bestFit="1" customWidth="1"/>
    <col min="4" max="4" width="9.140625" bestFit="1" customWidth="1"/>
    <col min="5" max="5" width="8.85546875" bestFit="1" customWidth="1"/>
    <col min="6" max="6" width="9.28515625" bestFit="1" customWidth="1"/>
    <col min="7" max="7" width="8.5703125" bestFit="1" customWidth="1"/>
    <col min="8" max="8" width="10.5703125" customWidth="1"/>
    <col min="9" max="9" width="11.28515625" bestFit="1" customWidth="1"/>
    <col min="10" max="10" width="10.28515625" customWidth="1"/>
    <col min="11" max="11" width="8" customWidth="1"/>
    <col min="12" max="12" width="9.5703125" customWidth="1"/>
    <col min="13" max="13" width="12.7109375" bestFit="1" customWidth="1"/>
    <col min="14" max="14" width="12" bestFit="1" customWidth="1"/>
    <col min="15" max="15" width="9.5703125" customWidth="1"/>
    <col min="16" max="16" width="5.28515625" customWidth="1"/>
  </cols>
  <sheetData>
    <row r="2" spans="2:15">
      <c r="B2" s="92"/>
      <c r="C2" s="92" t="s">
        <v>51</v>
      </c>
    </row>
    <row r="4" spans="2:15">
      <c r="B4" s="57" t="s">
        <v>25</v>
      </c>
      <c r="C4" s="38" t="s">
        <v>15</v>
      </c>
      <c r="D4" s="39" t="s">
        <v>16</v>
      </c>
      <c r="E4" s="39" t="s">
        <v>17</v>
      </c>
      <c r="F4" s="38" t="s">
        <v>1</v>
      </c>
      <c r="G4" s="39" t="s">
        <v>2</v>
      </c>
      <c r="H4" s="39" t="s">
        <v>3</v>
      </c>
      <c r="J4" s="53"/>
    </row>
    <row r="5" spans="2:15">
      <c r="B5" s="26"/>
      <c r="C5" s="90">
        <f>C8/D5</f>
        <v>1754.3859649122808</v>
      </c>
      <c r="D5" s="41">
        <v>0.56999999999999995</v>
      </c>
      <c r="E5" s="42" t="s">
        <v>41</v>
      </c>
      <c r="F5" s="45" t="s">
        <v>13</v>
      </c>
      <c r="G5" s="41" t="s">
        <v>13</v>
      </c>
      <c r="H5" s="43">
        <v>0.83</v>
      </c>
    </row>
    <row r="6" spans="2:15">
      <c r="B6" s="26"/>
    </row>
    <row r="7" spans="2:15">
      <c r="B7" s="24" t="s">
        <v>0</v>
      </c>
      <c r="C7" s="18" t="s">
        <v>19</v>
      </c>
      <c r="D7" s="18" t="s">
        <v>4</v>
      </c>
      <c r="E7" s="18" t="s">
        <v>5</v>
      </c>
      <c r="F7" s="19" t="s">
        <v>6</v>
      </c>
      <c r="G7" s="18" t="s">
        <v>7</v>
      </c>
      <c r="H7" s="20" t="s">
        <v>28</v>
      </c>
      <c r="I7" s="20" t="s">
        <v>29</v>
      </c>
      <c r="J7" s="21" t="s">
        <v>21</v>
      </c>
      <c r="K7" s="20" t="s">
        <v>8</v>
      </c>
      <c r="L7" s="20" t="s">
        <v>9</v>
      </c>
      <c r="M7" s="20" t="s">
        <v>20</v>
      </c>
      <c r="N7" s="20" t="s">
        <v>39</v>
      </c>
      <c r="O7" s="22" t="s">
        <v>10</v>
      </c>
    </row>
    <row r="8" spans="2:15">
      <c r="B8" s="25">
        <v>1</v>
      </c>
      <c r="C8" s="77">
        <v>1000</v>
      </c>
      <c r="D8" s="11">
        <f>F8</f>
        <v>66.400000000000006</v>
      </c>
      <c r="E8" s="12">
        <f>D8/C8</f>
        <v>6.6400000000000001E-2</v>
      </c>
      <c r="F8" s="70">
        <v>66.400000000000006</v>
      </c>
      <c r="G8" s="14">
        <f>F8/C8</f>
        <v>6.6400000000000001E-2</v>
      </c>
      <c r="H8" s="71">
        <v>6.9</v>
      </c>
      <c r="I8" s="15">
        <f>H8/C8*1000</f>
        <v>6.9</v>
      </c>
      <c r="J8" s="67">
        <v>0.65</v>
      </c>
      <c r="K8" s="17">
        <f>H8*G8*J8</f>
        <v>0.29780400000000001</v>
      </c>
      <c r="L8" s="15">
        <f>K8</f>
        <v>0.29780400000000001</v>
      </c>
      <c r="M8" s="15">
        <f>L8/D8*1000</f>
        <v>4.4849999999999994</v>
      </c>
      <c r="N8" s="15">
        <f>K8/F8*1000</f>
        <v>4.4849999999999994</v>
      </c>
      <c r="O8" s="23">
        <f>L8/H8</f>
        <v>4.3159999999999997E-2</v>
      </c>
    </row>
    <row r="9" spans="2:15">
      <c r="B9" s="25">
        <v>2</v>
      </c>
      <c r="C9" s="10">
        <f>$C$8-D8</f>
        <v>933.6</v>
      </c>
      <c r="D9" s="11">
        <f>D8+F8</f>
        <v>132.80000000000001</v>
      </c>
      <c r="E9" s="12">
        <f>D9/$C$8</f>
        <v>0.1328</v>
      </c>
      <c r="F9" s="13">
        <f>F8</f>
        <v>66.400000000000006</v>
      </c>
      <c r="G9" s="14">
        <f>F9/C9</f>
        <v>7.1122536418166238E-2</v>
      </c>
      <c r="H9" s="15">
        <f>H8-K8</f>
        <v>6.6021960000000002</v>
      </c>
      <c r="I9" s="15">
        <f>H9/C9*1000</f>
        <v>7.0717609254498708</v>
      </c>
      <c r="J9" s="16">
        <f>J8+($J$20-$J$8)/12</f>
        <v>0.76416666666666666</v>
      </c>
      <c r="K9" s="17">
        <f t="shared" ref="K9:K20" si="0">H9*G9*J9</f>
        <v>0.35882586386461013</v>
      </c>
      <c r="L9" s="15">
        <f>K9+L8</f>
        <v>0.6566298638646102</v>
      </c>
      <c r="M9" s="15">
        <f>L9/D9*1000</f>
        <v>4.9445019869323055</v>
      </c>
      <c r="N9" s="15">
        <f t="shared" ref="N9:N21" si="1">K9/F9*1000</f>
        <v>5.4040039738646097</v>
      </c>
      <c r="O9" s="23">
        <f>L9/$H$8</f>
        <v>9.516374838617539E-2</v>
      </c>
    </row>
    <row r="10" spans="2:15">
      <c r="B10" s="25">
        <v>3</v>
      </c>
      <c r="C10" s="10">
        <f t="shared" ref="C10:C23" si="2">$C$8-D9</f>
        <v>867.2</v>
      </c>
      <c r="D10" s="11">
        <f t="shared" ref="D10:D22" si="3">D9+F9</f>
        <v>199.20000000000002</v>
      </c>
      <c r="E10" s="12">
        <f t="shared" ref="E10:E22" si="4">D10/$C$8</f>
        <v>0.19920000000000002</v>
      </c>
      <c r="F10" s="13">
        <f t="shared" ref="F10:F22" si="5">F9</f>
        <v>66.400000000000006</v>
      </c>
      <c r="G10" s="14">
        <f t="shared" ref="G10:G22" si="6">F10/C10</f>
        <v>7.656826568265683E-2</v>
      </c>
      <c r="H10" s="15">
        <f t="shared" ref="H10:H21" si="7">H9-K9</f>
        <v>6.2433701361353897</v>
      </c>
      <c r="I10" s="15">
        <f t="shared" ref="I10:I21" si="8">H10/C10*1000</f>
        <v>7.1994581828129496</v>
      </c>
      <c r="J10" s="16">
        <f t="shared" ref="J10:J19" si="9">J9+($J$20-$J$8)/12</f>
        <v>0.8783333333333333</v>
      </c>
      <c r="K10" s="17">
        <f t="shared" si="0"/>
        <v>0.4198820004992283</v>
      </c>
      <c r="L10" s="15">
        <f t="shared" ref="L10:L22" si="10">K10+L9</f>
        <v>1.0765118643638385</v>
      </c>
      <c r="M10" s="15">
        <f t="shared" ref="M10:M21" si="11">L10/D10*1000</f>
        <v>5.4041760259228839</v>
      </c>
      <c r="N10" s="15">
        <f t="shared" si="1"/>
        <v>6.32352410390404</v>
      </c>
      <c r="O10" s="23">
        <f t="shared" ref="O10:O19" si="12">L10/$H$8</f>
        <v>0.15601621222664325</v>
      </c>
    </row>
    <row r="11" spans="2:15">
      <c r="B11" s="25">
        <v>4</v>
      </c>
      <c r="C11" s="10">
        <f t="shared" si="2"/>
        <v>800.8</v>
      </c>
      <c r="D11" s="11">
        <f t="shared" si="3"/>
        <v>265.60000000000002</v>
      </c>
      <c r="E11" s="12">
        <f t="shared" si="4"/>
        <v>0.2656</v>
      </c>
      <c r="F11" s="13">
        <f t="shared" si="5"/>
        <v>66.400000000000006</v>
      </c>
      <c r="G11" s="14">
        <f t="shared" si="6"/>
        <v>8.2917082917082927E-2</v>
      </c>
      <c r="H11" s="15">
        <f t="shared" si="7"/>
        <v>5.8234881356361612</v>
      </c>
      <c r="I11" s="15">
        <f t="shared" si="8"/>
        <v>7.2720880814637381</v>
      </c>
      <c r="J11" s="16">
        <f t="shared" si="9"/>
        <v>0.99249999999999994</v>
      </c>
      <c r="K11" s="17">
        <f t="shared" si="0"/>
        <v>0.47924514874462332</v>
      </c>
      <c r="L11" s="15">
        <f t="shared" si="10"/>
        <v>1.5557570131084617</v>
      </c>
      <c r="M11" s="15">
        <f t="shared" si="11"/>
        <v>5.8575188746553524</v>
      </c>
      <c r="N11" s="15">
        <f t="shared" si="1"/>
        <v>7.2175474208527604</v>
      </c>
      <c r="O11" s="23">
        <f t="shared" si="12"/>
        <v>0.22547203088528428</v>
      </c>
    </row>
    <row r="12" spans="2:15">
      <c r="B12" s="25">
        <v>5</v>
      </c>
      <c r="C12" s="10">
        <f t="shared" si="2"/>
        <v>734.4</v>
      </c>
      <c r="D12" s="11">
        <f t="shared" si="3"/>
        <v>332</v>
      </c>
      <c r="E12" s="12">
        <f t="shared" si="4"/>
        <v>0.33200000000000002</v>
      </c>
      <c r="F12" s="13">
        <f t="shared" si="5"/>
        <v>66.400000000000006</v>
      </c>
      <c r="G12" s="14">
        <f t="shared" si="6"/>
        <v>9.0413943355119833E-2</v>
      </c>
      <c r="H12" s="15">
        <f t="shared" si="7"/>
        <v>5.3442429868915378</v>
      </c>
      <c r="I12" s="15">
        <f t="shared" si="8"/>
        <v>7.2770193176627691</v>
      </c>
      <c r="J12" s="16">
        <f t="shared" si="9"/>
        <v>1.1066666666666667</v>
      </c>
      <c r="K12" s="17">
        <f t="shared" si="0"/>
        <v>0.53473478484670744</v>
      </c>
      <c r="L12" s="15">
        <f t="shared" si="10"/>
        <v>2.0904917979551692</v>
      </c>
      <c r="M12" s="15">
        <f t="shared" si="11"/>
        <v>6.2966620420336419</v>
      </c>
      <c r="N12" s="15">
        <f t="shared" si="1"/>
        <v>8.0532347115467982</v>
      </c>
      <c r="O12" s="23">
        <f t="shared" si="12"/>
        <v>0.30296982579060422</v>
      </c>
    </row>
    <row r="13" spans="2:15">
      <c r="B13" s="25">
        <v>6</v>
      </c>
      <c r="C13" s="10">
        <f t="shared" si="2"/>
        <v>668</v>
      </c>
      <c r="D13" s="11">
        <f t="shared" si="3"/>
        <v>398.4</v>
      </c>
      <c r="E13" s="12">
        <f t="shared" si="4"/>
        <v>0.39839999999999998</v>
      </c>
      <c r="F13" s="13">
        <f t="shared" si="5"/>
        <v>66.400000000000006</v>
      </c>
      <c r="G13" s="14">
        <f t="shared" si="6"/>
        <v>9.9401197604790423E-2</v>
      </c>
      <c r="H13" s="15">
        <f t="shared" si="7"/>
        <v>4.8095082020448299</v>
      </c>
      <c r="I13" s="15">
        <f t="shared" si="8"/>
        <v>7.1998625779114223</v>
      </c>
      <c r="J13" s="16">
        <f t="shared" si="9"/>
        <v>1.2208333333333334</v>
      </c>
      <c r="K13" s="17">
        <f t="shared" si="0"/>
        <v>0.58364486010742633</v>
      </c>
      <c r="L13" s="15">
        <f t="shared" si="10"/>
        <v>2.6741366580625954</v>
      </c>
      <c r="M13" s="15">
        <f t="shared" si="11"/>
        <v>6.7121904067836233</v>
      </c>
      <c r="N13" s="15">
        <f t="shared" si="1"/>
        <v>8.7898322305335288</v>
      </c>
      <c r="O13" s="23">
        <f t="shared" si="12"/>
        <v>0.38755603740037614</v>
      </c>
    </row>
    <row r="14" spans="2:15">
      <c r="B14" s="25">
        <v>7</v>
      </c>
      <c r="C14" s="10">
        <f t="shared" si="2"/>
        <v>601.6</v>
      </c>
      <c r="D14" s="11">
        <f t="shared" si="3"/>
        <v>464.79999999999995</v>
      </c>
      <c r="E14" s="12">
        <f t="shared" si="4"/>
        <v>0.46479999999999994</v>
      </c>
      <c r="F14" s="13">
        <f t="shared" si="5"/>
        <v>66.400000000000006</v>
      </c>
      <c r="G14" s="14">
        <f t="shared" si="6"/>
        <v>0.11037234042553191</v>
      </c>
      <c r="H14" s="15">
        <f t="shared" si="7"/>
        <v>4.2258633419374032</v>
      </c>
      <c r="I14" s="15">
        <f t="shared" si="8"/>
        <v>7.0243739061459491</v>
      </c>
      <c r="J14" s="16">
        <f t="shared" si="9"/>
        <v>1.3350000000000002</v>
      </c>
      <c r="K14" s="17">
        <f t="shared" si="0"/>
        <v>0.62266860053640161</v>
      </c>
      <c r="L14" s="15">
        <f t="shared" si="10"/>
        <v>3.2968052585989969</v>
      </c>
      <c r="M14" s="15">
        <f t="shared" si="11"/>
        <v>7.0929545150580831</v>
      </c>
      <c r="N14" s="15">
        <f t="shared" si="1"/>
        <v>9.3775391647048423</v>
      </c>
      <c r="O14" s="23">
        <f t="shared" si="12"/>
        <v>0.47779786356507198</v>
      </c>
    </row>
    <row r="15" spans="2:15">
      <c r="B15" s="25">
        <v>8</v>
      </c>
      <c r="C15" s="10">
        <f t="shared" si="2"/>
        <v>535.20000000000005</v>
      </c>
      <c r="D15" s="11">
        <f t="shared" si="3"/>
        <v>531.19999999999993</v>
      </c>
      <c r="E15" s="12">
        <f t="shared" si="4"/>
        <v>0.53119999999999989</v>
      </c>
      <c r="F15" s="13">
        <f t="shared" si="5"/>
        <v>66.400000000000006</v>
      </c>
      <c r="G15" s="14">
        <f t="shared" si="6"/>
        <v>0.12406576980568013</v>
      </c>
      <c r="H15" s="15">
        <f t="shared" si="7"/>
        <v>3.6031947414010017</v>
      </c>
      <c r="I15" s="15">
        <f t="shared" si="8"/>
        <v>6.7324266468628569</v>
      </c>
      <c r="J15" s="16">
        <f t="shared" si="9"/>
        <v>1.4491666666666669</v>
      </c>
      <c r="K15" s="17">
        <f t="shared" si="0"/>
        <v>0.64782550995216304</v>
      </c>
      <c r="L15" s="15">
        <f t="shared" si="10"/>
        <v>3.9446307685511597</v>
      </c>
      <c r="M15" s="15">
        <f t="shared" si="11"/>
        <v>7.4258862359773348</v>
      </c>
      <c r="N15" s="15">
        <f t="shared" si="1"/>
        <v>9.7564082824120923</v>
      </c>
      <c r="O15" s="23">
        <f t="shared" si="12"/>
        <v>0.57168561863060285</v>
      </c>
    </row>
    <row r="16" spans="2:15">
      <c r="B16" s="25">
        <v>9</v>
      </c>
      <c r="C16" s="10">
        <f t="shared" si="2"/>
        <v>468.80000000000007</v>
      </c>
      <c r="D16" s="11">
        <f t="shared" si="3"/>
        <v>597.59999999999991</v>
      </c>
      <c r="E16" s="12">
        <f t="shared" si="4"/>
        <v>0.59759999999999991</v>
      </c>
      <c r="F16" s="13">
        <f t="shared" si="5"/>
        <v>66.400000000000006</v>
      </c>
      <c r="G16" s="14">
        <f t="shared" si="6"/>
        <v>0.14163822525597269</v>
      </c>
      <c r="H16" s="15">
        <f t="shared" si="7"/>
        <v>2.9553692314488389</v>
      </c>
      <c r="I16" s="15">
        <f t="shared" si="8"/>
        <v>6.3041152547970105</v>
      </c>
      <c r="J16" s="16">
        <f t="shared" si="9"/>
        <v>1.5633333333333337</v>
      </c>
      <c r="K16" s="17">
        <f t="shared" si="0"/>
        <v>0.65440078539595548</v>
      </c>
      <c r="L16" s="15">
        <f t="shared" si="10"/>
        <v>4.5990315539471149</v>
      </c>
      <c r="M16" s="15">
        <f t="shared" si="11"/>
        <v>7.6958359336464452</v>
      </c>
      <c r="N16" s="15">
        <f t="shared" si="1"/>
        <v>9.8554335149993282</v>
      </c>
      <c r="O16" s="23">
        <f t="shared" si="12"/>
        <v>0.66652631216624847</v>
      </c>
    </row>
    <row r="17" spans="2:15">
      <c r="B17" s="25">
        <v>10</v>
      </c>
      <c r="C17" s="10">
        <f t="shared" si="2"/>
        <v>402.40000000000009</v>
      </c>
      <c r="D17" s="11">
        <f t="shared" si="3"/>
        <v>663.99999999999989</v>
      </c>
      <c r="E17" s="12">
        <f t="shared" si="4"/>
        <v>0.66399999999999992</v>
      </c>
      <c r="F17" s="13">
        <f t="shared" si="5"/>
        <v>66.400000000000006</v>
      </c>
      <c r="G17" s="14">
        <f t="shared" si="6"/>
        <v>0.16500994035785285</v>
      </c>
      <c r="H17" s="15">
        <f>H16-K16</f>
        <v>2.3009684460528836</v>
      </c>
      <c r="I17" s="15">
        <f t="shared" si="8"/>
        <v>5.7181124404892723</v>
      </c>
      <c r="J17" s="16">
        <f t="shared" si="9"/>
        <v>1.6775000000000004</v>
      </c>
      <c r="K17" s="17">
        <f t="shared" si="0"/>
        <v>0.63691767229633833</v>
      </c>
      <c r="L17" s="15">
        <f t="shared" si="10"/>
        <v>5.235949226243453</v>
      </c>
      <c r="M17" s="15">
        <f t="shared" si="11"/>
        <v>7.8854657021738754</v>
      </c>
      <c r="N17" s="15">
        <f t="shared" si="1"/>
        <v>9.5921336189207569</v>
      </c>
      <c r="O17" s="23">
        <f t="shared" si="12"/>
        <v>0.75883322119470331</v>
      </c>
    </row>
    <row r="18" spans="2:15">
      <c r="B18" s="25">
        <v>11</v>
      </c>
      <c r="C18" s="10">
        <f t="shared" si="2"/>
        <v>336.00000000000011</v>
      </c>
      <c r="D18" s="11">
        <f t="shared" si="3"/>
        <v>730.39999999999986</v>
      </c>
      <c r="E18" s="12">
        <f t="shared" si="4"/>
        <v>0.73039999999999983</v>
      </c>
      <c r="F18" s="13">
        <f t="shared" si="5"/>
        <v>66.400000000000006</v>
      </c>
      <c r="G18" s="14">
        <f t="shared" si="6"/>
        <v>0.19761904761904756</v>
      </c>
      <c r="H18" s="15">
        <f t="shared" si="7"/>
        <v>1.6640507737565453</v>
      </c>
      <c r="I18" s="15">
        <f t="shared" si="8"/>
        <v>4.9525320647516216</v>
      </c>
      <c r="J18" s="16">
        <f t="shared" si="9"/>
        <v>1.7916666666666672</v>
      </c>
      <c r="K18" s="17">
        <f t="shared" si="0"/>
        <v>0.58918623130328474</v>
      </c>
      <c r="L18" s="15">
        <f t="shared" si="10"/>
        <v>5.8251354575467378</v>
      </c>
      <c r="M18" s="15">
        <f t="shared" si="11"/>
        <v>7.9752676034320089</v>
      </c>
      <c r="N18" s="15">
        <f t="shared" si="1"/>
        <v>8.8732866160133224</v>
      </c>
      <c r="O18" s="23">
        <f t="shared" si="12"/>
        <v>0.84422253007923731</v>
      </c>
    </row>
    <row r="19" spans="2:15">
      <c r="B19" s="25">
        <v>12</v>
      </c>
      <c r="C19" s="10">
        <f t="shared" si="2"/>
        <v>269.60000000000014</v>
      </c>
      <c r="D19" s="11">
        <f t="shared" si="3"/>
        <v>796.79999999999984</v>
      </c>
      <c r="E19" s="12">
        <f t="shared" si="4"/>
        <v>0.79679999999999984</v>
      </c>
      <c r="F19" s="13">
        <f t="shared" si="5"/>
        <v>66.400000000000006</v>
      </c>
      <c r="G19" s="14">
        <f t="shared" si="6"/>
        <v>0.24629080118694352</v>
      </c>
      <c r="H19" s="15">
        <f t="shared" si="7"/>
        <v>1.0748645424532606</v>
      </c>
      <c r="I19" s="15">
        <f t="shared" si="8"/>
        <v>3.9868862850640214</v>
      </c>
      <c r="J19" s="16">
        <f t="shared" si="9"/>
        <v>1.9058333333333339</v>
      </c>
      <c r="K19" s="17">
        <f t="shared" si="0"/>
        <v>0.50452982767809196</v>
      </c>
      <c r="L19" s="15">
        <f t="shared" si="10"/>
        <v>6.3296652852248299</v>
      </c>
      <c r="M19" s="15">
        <f t="shared" si="11"/>
        <v>7.9438570346697173</v>
      </c>
      <c r="N19" s="15">
        <f t="shared" si="1"/>
        <v>7.5983407782845171</v>
      </c>
      <c r="O19" s="23">
        <f t="shared" si="12"/>
        <v>0.91734279496012017</v>
      </c>
    </row>
    <row r="20" spans="2:15">
      <c r="B20" s="25">
        <v>13</v>
      </c>
      <c r="C20" s="10">
        <f t="shared" si="2"/>
        <v>203.20000000000016</v>
      </c>
      <c r="D20" s="11">
        <f t="shared" si="3"/>
        <v>863.19999999999982</v>
      </c>
      <c r="E20" s="12">
        <f t="shared" si="4"/>
        <v>0.86319999999999986</v>
      </c>
      <c r="F20" s="13">
        <f t="shared" si="5"/>
        <v>66.400000000000006</v>
      </c>
      <c r="G20" s="14">
        <f t="shared" si="6"/>
        <v>0.32677165354330684</v>
      </c>
      <c r="H20" s="15">
        <f t="shared" si="7"/>
        <v>0.57033471477516862</v>
      </c>
      <c r="I20" s="15">
        <f t="shared" si="8"/>
        <v>2.8067653286179537</v>
      </c>
      <c r="J20" s="67">
        <v>2.02</v>
      </c>
      <c r="K20" s="17">
        <f t="shared" si="0"/>
        <v>0.3764658199968689</v>
      </c>
      <c r="L20" s="15">
        <f t="shared" si="10"/>
        <v>6.706131105221699</v>
      </c>
      <c r="M20" s="15">
        <f>L20/D20*1000</f>
        <v>7.7689192599880688</v>
      </c>
      <c r="N20" s="15">
        <f t="shared" si="1"/>
        <v>5.6696659638082654</v>
      </c>
      <c r="O20" s="23">
        <f>L20/$H$8</f>
        <v>0.97190305872778238</v>
      </c>
    </row>
    <row r="21" spans="2:15">
      <c r="B21" s="25">
        <v>14</v>
      </c>
      <c r="C21" s="10">
        <f t="shared" si="2"/>
        <v>136.80000000000018</v>
      </c>
      <c r="D21" s="11">
        <f t="shared" si="3"/>
        <v>929.5999999999998</v>
      </c>
      <c r="E21" s="12">
        <f t="shared" si="4"/>
        <v>0.92959999999999976</v>
      </c>
      <c r="F21" s="13">
        <f t="shared" si="5"/>
        <v>66.400000000000006</v>
      </c>
      <c r="G21" s="14">
        <f t="shared" si="6"/>
        <v>0.48538011695906375</v>
      </c>
      <c r="H21" s="15">
        <f t="shared" si="7"/>
        <v>0.19386889477829972</v>
      </c>
      <c r="I21" s="15">
        <f t="shared" si="8"/>
        <v>1.4171702834671014</v>
      </c>
      <c r="J21" s="16">
        <f t="shared" ref="J21:J22" si="13">J20+($J$23-$J$8)/6</f>
        <v>2.395</v>
      </c>
      <c r="K21" s="17">
        <f>H21*G21*J21</f>
        <v>0.22536975583920621</v>
      </c>
      <c r="L21" s="15">
        <f>K21+L20</f>
        <v>6.931500861060905</v>
      </c>
      <c r="M21" s="15">
        <f t="shared" si="11"/>
        <v>7.4564338006249002</v>
      </c>
      <c r="N21" s="15">
        <f t="shared" si="1"/>
        <v>3.3941228289037078</v>
      </c>
      <c r="O21" s="29" t="s">
        <v>18</v>
      </c>
    </row>
    <row r="22" spans="2:15">
      <c r="B22" s="25">
        <v>15</v>
      </c>
      <c r="C22" s="10">
        <f t="shared" si="2"/>
        <v>70.400000000000205</v>
      </c>
      <c r="D22" s="11">
        <f t="shared" si="3"/>
        <v>995.99999999999977</v>
      </c>
      <c r="E22" s="91">
        <f t="shared" si="4"/>
        <v>0.99599999999999977</v>
      </c>
      <c r="F22" s="13">
        <f t="shared" si="5"/>
        <v>66.400000000000006</v>
      </c>
      <c r="G22" s="14">
        <f t="shared" si="6"/>
        <v>0.94318181818181557</v>
      </c>
      <c r="H22" s="15">
        <v>1E-3</v>
      </c>
      <c r="I22" s="15">
        <f>H22/C22*1000</f>
        <v>1.4204545454545414E-2</v>
      </c>
      <c r="J22" s="16">
        <f t="shared" si="13"/>
        <v>2.77</v>
      </c>
      <c r="K22" s="17">
        <f>H22*G22*J22</f>
        <v>2.6126136363636291E-3</v>
      </c>
      <c r="L22" s="15">
        <f t="shared" si="10"/>
        <v>6.934113474697269</v>
      </c>
      <c r="M22" s="15">
        <f>L22/D22*1000</f>
        <v>6.9619613199771795</v>
      </c>
      <c r="N22" s="15">
        <f>K22/F22*1000</f>
        <v>3.9346590909090796E-2</v>
      </c>
      <c r="O22" s="29" t="s">
        <v>18</v>
      </c>
    </row>
    <row r="23" spans="2:15" ht="15.75" thickBot="1">
      <c r="B23" s="30">
        <v>16</v>
      </c>
      <c r="C23" s="31">
        <f t="shared" si="2"/>
        <v>4.0000000000002274</v>
      </c>
      <c r="D23" s="32"/>
      <c r="E23" s="69"/>
      <c r="F23" s="33"/>
      <c r="G23" s="34"/>
      <c r="H23" s="35"/>
      <c r="I23" s="35"/>
      <c r="J23" s="68">
        <v>2.9</v>
      </c>
      <c r="K23" s="37"/>
      <c r="L23" s="35"/>
      <c r="M23" s="35"/>
      <c r="N23" s="35"/>
      <c r="O23" s="50"/>
    </row>
    <row r="24" spans="2:15" ht="15.75" thickTop="1">
      <c r="B24" s="44"/>
      <c r="C24" s="1"/>
      <c r="D24" s="58"/>
      <c r="E24" s="59"/>
      <c r="F24" s="4"/>
      <c r="G24" s="5"/>
      <c r="H24" s="6"/>
      <c r="I24" s="6"/>
      <c r="J24" s="7"/>
      <c r="K24" s="8"/>
      <c r="L24" s="6"/>
      <c r="M24" s="6"/>
      <c r="N24" s="6"/>
      <c r="O24" s="9"/>
    </row>
    <row r="25" spans="2:15">
      <c r="B25" s="57" t="s">
        <v>24</v>
      </c>
      <c r="C25" s="38" t="s">
        <v>15</v>
      </c>
      <c r="D25" s="39" t="s">
        <v>16</v>
      </c>
      <c r="E25" s="39" t="s">
        <v>17</v>
      </c>
      <c r="F25" s="38" t="s">
        <v>1</v>
      </c>
      <c r="G25" s="39" t="s">
        <v>2</v>
      </c>
      <c r="H25" s="39" t="s">
        <v>3</v>
      </c>
      <c r="I25" s="39" t="s">
        <v>35</v>
      </c>
      <c r="J25" s="8"/>
      <c r="K25" s="6"/>
      <c r="L25" s="6"/>
      <c r="M25" s="6"/>
      <c r="N25" s="9"/>
    </row>
    <row r="26" spans="2:15">
      <c r="B26" s="44"/>
      <c r="C26" s="40">
        <v>413.4</v>
      </c>
      <c r="D26" s="41">
        <v>0.01</v>
      </c>
      <c r="E26" s="42" t="s">
        <v>40</v>
      </c>
      <c r="F26" s="40">
        <v>1361.25</v>
      </c>
      <c r="G26" s="41">
        <v>0.73170000000000002</v>
      </c>
      <c r="H26" s="43">
        <v>0.11</v>
      </c>
      <c r="I26" s="40">
        <f>F26*G26</f>
        <v>996.02662499999997</v>
      </c>
      <c r="J26" s="8"/>
      <c r="K26" s="6"/>
      <c r="L26" s="6"/>
      <c r="M26" s="6"/>
      <c r="N26" s="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H13"/>
  <sheetViews>
    <sheetView workbookViewId="0">
      <selection activeCell="M21" sqref="M21"/>
    </sheetView>
  </sheetViews>
  <sheetFormatPr defaultRowHeight="15"/>
  <cols>
    <col min="2" max="8" width="12.140625" customWidth="1"/>
  </cols>
  <sheetData>
    <row r="3" spans="2:8">
      <c r="B3" s="92" t="s">
        <v>50</v>
      </c>
    </row>
    <row r="5" spans="2:8">
      <c r="B5" s="116" t="s">
        <v>47</v>
      </c>
      <c r="C5" s="117"/>
      <c r="D5" s="101" t="s">
        <v>46</v>
      </c>
      <c r="E5" s="101"/>
      <c r="F5" s="101"/>
      <c r="G5" s="101"/>
      <c r="H5" s="102"/>
    </row>
    <row r="6" spans="2:8">
      <c r="B6" s="118" t="s">
        <v>43</v>
      </c>
      <c r="C6" s="119" t="s">
        <v>19</v>
      </c>
      <c r="D6" s="105" t="s">
        <v>45</v>
      </c>
      <c r="E6" s="107" t="s">
        <v>42</v>
      </c>
      <c r="F6" s="100" t="s">
        <v>44</v>
      </c>
      <c r="G6" s="100" t="s">
        <v>49</v>
      </c>
      <c r="H6" s="103" t="s">
        <v>48</v>
      </c>
    </row>
    <row r="7" spans="2:8">
      <c r="B7" s="120">
        <v>100</v>
      </c>
      <c r="C7" s="121">
        <v>900</v>
      </c>
      <c r="D7" s="111">
        <v>7</v>
      </c>
      <c r="E7" s="112">
        <v>0.3</v>
      </c>
      <c r="F7" s="95">
        <f>D7*E7</f>
        <v>2.1</v>
      </c>
      <c r="G7" s="97">
        <f>F7*0.1</f>
        <v>0.21000000000000002</v>
      </c>
      <c r="H7" s="104">
        <f>G7/B7*1000</f>
        <v>2.1</v>
      </c>
    </row>
    <row r="8" spans="2:8">
      <c r="B8" s="120">
        <f>B7+100</f>
        <v>200</v>
      </c>
      <c r="C8" s="121">
        <f>C7-100</f>
        <v>800</v>
      </c>
      <c r="D8" s="106">
        <f>($D$7-G7)/C7*1000</f>
        <v>7.5444444444444452</v>
      </c>
      <c r="E8" s="108">
        <f>E7</f>
        <v>0.3</v>
      </c>
      <c r="F8" s="95">
        <f>D8*E8</f>
        <v>2.2633333333333336</v>
      </c>
      <c r="G8" s="97">
        <f>F8*0.1+G7</f>
        <v>0.43633333333333341</v>
      </c>
      <c r="H8" s="104">
        <f>G8/B8*1000</f>
        <v>2.1816666666666666</v>
      </c>
    </row>
    <row r="9" spans="2:8">
      <c r="B9" s="120">
        <f>B8+100</f>
        <v>300</v>
      </c>
      <c r="C9" s="121">
        <f>C8-100</f>
        <v>700</v>
      </c>
      <c r="D9" s="106">
        <f t="shared" ref="D9:D13" si="0">($D$7-G8)/C8*1000</f>
        <v>8.204583333333332</v>
      </c>
      <c r="E9" s="108">
        <f>E8</f>
        <v>0.3</v>
      </c>
      <c r="F9" s="95">
        <f>D9*E9</f>
        <v>2.4613749999999994</v>
      </c>
      <c r="G9" s="97">
        <f>F9*0.1+G8</f>
        <v>0.68247083333333336</v>
      </c>
      <c r="H9" s="104">
        <f>G9/B9*1000</f>
        <v>2.2749027777777782</v>
      </c>
    </row>
    <row r="10" spans="2:8">
      <c r="B10" s="120">
        <f>B9+100</f>
        <v>400</v>
      </c>
      <c r="C10" s="121">
        <f>C9-100</f>
        <v>600</v>
      </c>
      <c r="D10" s="106">
        <f t="shared" si="0"/>
        <v>9.0250416666666666</v>
      </c>
      <c r="E10" s="108">
        <f>E9</f>
        <v>0.3</v>
      </c>
      <c r="F10" s="95">
        <f>D10*E10</f>
        <v>2.7075125</v>
      </c>
      <c r="G10" s="97">
        <f>F10*0.1+G9</f>
        <v>0.95322208333333336</v>
      </c>
      <c r="H10" s="104">
        <f>G10/B10*1000</f>
        <v>2.3830552083333334</v>
      </c>
    </row>
    <row r="11" spans="2:8">
      <c r="B11" s="120">
        <f>B10+100</f>
        <v>500</v>
      </c>
      <c r="C11" s="121">
        <f>C10-100</f>
        <v>500</v>
      </c>
      <c r="D11" s="106">
        <f t="shared" si="0"/>
        <v>10.077963194444443</v>
      </c>
      <c r="E11" s="108">
        <f>E10</f>
        <v>0.3</v>
      </c>
      <c r="F11" s="95">
        <f>D11*E11</f>
        <v>3.0233889583333329</v>
      </c>
      <c r="G11" s="97">
        <f>F11*0.1+G10</f>
        <v>1.2555609791666666</v>
      </c>
      <c r="H11" s="104">
        <f>G11/B11*1000</f>
        <v>2.5111219583333333</v>
      </c>
    </row>
    <row r="12" spans="2:8">
      <c r="B12" s="120">
        <f>B11+100</f>
        <v>600</v>
      </c>
      <c r="C12" s="121">
        <f>C11-100</f>
        <v>400</v>
      </c>
      <c r="D12" s="106">
        <f t="shared" si="0"/>
        <v>11.488878041666666</v>
      </c>
      <c r="E12" s="108">
        <f>E11</f>
        <v>0.3</v>
      </c>
      <c r="F12" s="95">
        <f>D12*E12</f>
        <v>3.4466634125</v>
      </c>
      <c r="G12" s="97">
        <f>F12*0.1+G11</f>
        <v>1.6002273204166666</v>
      </c>
      <c r="H12" s="104">
        <f>G12/B12*1000</f>
        <v>2.6670455340277774</v>
      </c>
    </row>
    <row r="13" spans="2:8">
      <c r="B13" s="122">
        <f>B12+100</f>
        <v>700</v>
      </c>
      <c r="C13" s="123">
        <f>C12-100</f>
        <v>300</v>
      </c>
      <c r="D13" s="110">
        <f t="shared" si="0"/>
        <v>13.499431698958333</v>
      </c>
      <c r="E13" s="109">
        <f>E12</f>
        <v>0.3</v>
      </c>
      <c r="F13" s="96">
        <f>D13*E13</f>
        <v>4.0498295096874992</v>
      </c>
      <c r="G13" s="98">
        <f>F13*0.1+G12</f>
        <v>2.0052102713854163</v>
      </c>
      <c r="H13" s="113">
        <f>G13/B13*1000</f>
        <v>2.8645861019791661</v>
      </c>
    </row>
  </sheetData>
  <mergeCells count="2">
    <mergeCell ref="B5:C5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14%</vt:lpstr>
      <vt:lpstr>10%</vt:lpstr>
      <vt:lpstr>85%</vt:lpstr>
      <vt:lpstr>75%</vt:lpstr>
      <vt:lpstr>50%</vt:lpstr>
      <vt:lpstr>упрощенный расчет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nhalistov</dc:creator>
  <cp:lastModifiedBy>nhalistov</cp:lastModifiedBy>
  <cp:lastPrinted>2016-04-11T11:51:50Z</cp:lastPrinted>
  <dcterms:created xsi:type="dcterms:W3CDTF">2016-03-22T12:20:46Z</dcterms:created>
  <dcterms:modified xsi:type="dcterms:W3CDTF">2016-04-21T14:42:24Z</dcterms:modified>
</cp:coreProperties>
</file>