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70" yWindow="495" windowWidth="17880" windowHeight="12705"/>
  </bookViews>
  <sheets>
    <sheet name="Проектирование и режимы РК" sheetId="1" r:id="rId1"/>
  </sheets>
  <calcPr calcId="145621"/>
</workbook>
</file>

<file path=xl/calcChain.xml><?xml version="1.0" encoding="utf-8"?>
<calcChain xmlns="http://schemas.openxmlformats.org/spreadsheetml/2006/main">
  <c r="G57" i="1" l="1"/>
  <c r="F57" i="1"/>
  <c r="H57" i="1" s="1"/>
  <c r="G56" i="1"/>
  <c r="F56" i="1"/>
  <c r="H56" i="1" s="1"/>
  <c r="G55" i="1"/>
  <c r="F55" i="1"/>
  <c r="H55" i="1" s="1"/>
  <c r="H54" i="1"/>
  <c r="G54" i="1"/>
  <c r="F54" i="1"/>
  <c r="G53" i="1"/>
  <c r="F53" i="1"/>
  <c r="H53" i="1" s="1"/>
  <c r="G52" i="1"/>
  <c r="F52" i="1"/>
  <c r="H52" i="1" s="1"/>
  <c r="H51" i="1"/>
  <c r="G51" i="1"/>
  <c r="F51" i="1"/>
  <c r="N40" i="1"/>
  <c r="E25" i="1"/>
  <c r="O40" i="1" s="1"/>
  <c r="F23" i="1"/>
  <c r="H23" i="1" s="1"/>
  <c r="H22" i="1"/>
  <c r="F22" i="1"/>
  <c r="G22" i="1" s="1"/>
  <c r="F21" i="1"/>
  <c r="H21" i="1" s="1"/>
  <c r="F20" i="1"/>
  <c r="G20" i="1" s="1"/>
  <c r="H19" i="1"/>
  <c r="G19" i="1"/>
  <c r="F18" i="1"/>
  <c r="H18" i="1" s="1"/>
  <c r="F17" i="1"/>
  <c r="H17" i="1" s="1"/>
  <c r="N16" i="1"/>
  <c r="P15" i="1" s="1"/>
  <c r="N15" i="1"/>
  <c r="N20" i="1" s="1"/>
  <c r="H20" i="1" l="1"/>
  <c r="G18" i="1"/>
  <c r="G17" i="1"/>
  <c r="G21" i="1"/>
  <c r="G23" i="1"/>
  <c r="N19" i="1"/>
  <c r="N17" i="1" s="1"/>
  <c r="N18" i="1" s="1"/>
  <c r="F25" i="1"/>
  <c r="H25" i="1" l="1"/>
  <c r="G25" i="1"/>
</calcChain>
</file>

<file path=xl/comments1.xml><?xml version="1.0" encoding="utf-8"?>
<comments xmlns="http://schemas.openxmlformats.org/spreadsheetml/2006/main">
  <authors>
    <author/>
  </authors>
  <commentList>
    <comment ref="C12" authorId="0">
      <text>
        <r>
          <rPr>
            <sz val="11"/>
            <color rgb="FF000000"/>
            <rFont val="Calibri"/>
          </rPr>
          <t>wolfserg:
Значение производительности колонны округлено вниз на 1 разряд, т.е. 777 ---&gt; 770</t>
        </r>
      </text>
    </comment>
    <comment ref="N17" authorId="0">
      <text>
        <r>
          <rPr>
            <sz val="11"/>
            <color rgb="FF000000"/>
            <rFont val="Calibri"/>
          </rPr>
          <t>wolfserg:
Значение отбора округлено вниз на 1 разряд, т.е. 777 ---&gt; 770</t>
        </r>
      </text>
    </comment>
    <comment ref="C27" authorId="0">
      <text>
        <r>
          <rPr>
            <sz val="11"/>
            <color rgb="FF000000"/>
            <rFont val="Calibri"/>
          </rPr>
          <t>wolfserg:
Приведенная зависимость "насадка-диаметр" не догма. Просто рекомендация :)</t>
        </r>
      </text>
    </comment>
  </commentList>
</comments>
</file>

<file path=xl/sharedStrings.xml><?xml version="1.0" encoding="utf-8"?>
<sst xmlns="http://schemas.openxmlformats.org/spreadsheetml/2006/main" count="63" uniqueCount="42">
  <si>
    <t xml:space="preserve">Проектирование колонны </t>
  </si>
  <si>
    <t>Расчет режима работы колонны</t>
  </si>
  <si>
    <r>
      <t>При проектировании колонны исходим из высоты помещения.        К примеру: имеем помещение с высотой потолков 2400 мм. Отнимаем 300 мм на высоту дефлегматора , 400 мм - на высоту куба и 100 мм - на пыжи, соединения и.т.п. Итого получаем 2400-300-400-100=</t>
    </r>
    <r>
      <rPr>
        <b/>
        <sz val="12"/>
        <color rgb="FF000000"/>
        <rFont val="Calibri"/>
      </rPr>
      <t>1600</t>
    </r>
    <r>
      <rPr>
        <sz val="12"/>
        <color rgb="FF000000"/>
        <rFont val="Calibri"/>
      </rPr>
      <t xml:space="preserve"> - это и будет высота насадочной части колонны.</t>
    </r>
  </si>
  <si>
    <t>Введите данные своей колонны в зеленые ячейки (высота, диаметр, тип насадки, тепло потери)                                                                                           Значения тепло потерь для хорошо утепленного куба:                                                                                                     для 50 литрового куба около 200 Вт                                                                                                                                         для 30 литрового куба около 120 Вт                                                                                                                                                      для 20 литрового куба около 75 Вт                                                                                                                                               или рассчитайте их самостоятельно.</t>
  </si>
  <si>
    <t>Введите высоту насадочной части колонны в мм</t>
  </si>
  <si>
    <t xml:space="preserve">Введите высоту насадочной части колонны </t>
  </si>
  <si>
    <t>мм</t>
  </si>
  <si>
    <r>
      <t xml:space="preserve">В приведенной ниже таблице Вы увидите рассчитанные под </t>
    </r>
    <r>
      <rPr>
        <sz val="11"/>
        <color rgb="FF00B050"/>
        <rFont val="Calibri"/>
      </rPr>
      <t xml:space="preserve">разные виды насадки, </t>
    </r>
    <r>
      <rPr>
        <sz val="11"/>
        <color rgb="FFFF0000"/>
        <rFont val="Calibri"/>
      </rPr>
      <t>внутренние диаметры труб в мм,</t>
    </r>
    <r>
      <rPr>
        <sz val="11"/>
        <rFont val="Calibri"/>
      </rPr>
      <t xml:space="preserve"> примерную </t>
    </r>
    <r>
      <rPr>
        <sz val="11"/>
        <color rgb="FF0070C0"/>
        <rFont val="Calibri"/>
      </rPr>
      <t xml:space="preserve">производительность в мл/ч </t>
    </r>
    <r>
      <rPr>
        <sz val="11"/>
        <rFont val="Calibri"/>
      </rPr>
      <t xml:space="preserve">и </t>
    </r>
    <r>
      <rPr>
        <sz val="11"/>
        <color rgb="FF00B050"/>
        <rFont val="Calibri"/>
      </rPr>
      <t>объем насадки в литрах.</t>
    </r>
  </si>
  <si>
    <t>Выберите тип используемой насадки</t>
  </si>
  <si>
    <t>СПН 3,5*3,5</t>
  </si>
  <si>
    <t xml:space="preserve">Введите внутренний диаметр </t>
  </si>
  <si>
    <t>Введите значение тепло потерь</t>
  </si>
  <si>
    <t>Вт</t>
  </si>
  <si>
    <t>Тип насадки</t>
  </si>
  <si>
    <t>Внутренний диаметр, мм</t>
  </si>
  <si>
    <t>Производительность, мл/ч</t>
  </si>
  <si>
    <t>Объем насадки, л</t>
  </si>
  <si>
    <t>Скорость пара</t>
  </si>
  <si>
    <t>м/c</t>
  </si>
  <si>
    <t>Соотношение высота диаметр</t>
  </si>
  <si>
    <t xml:space="preserve">СПН 2*2                </t>
  </si>
  <si>
    <t>Отбор</t>
  </si>
  <si>
    <t>мл/ч</t>
  </si>
  <si>
    <t>СПН 3*3</t>
  </si>
  <si>
    <t xml:space="preserve">Мощность </t>
  </si>
  <si>
    <t>СПН 4*4</t>
  </si>
  <si>
    <t>Галька   8-10 мм</t>
  </si>
  <si>
    <t>Скорость пара в свободном сечении колонны</t>
  </si>
  <si>
    <t>Соотношение высота/диаметр</t>
  </si>
  <si>
    <t>Галька 10-13 мм</t>
  </si>
  <si>
    <t>Галька  15-17 мм</t>
  </si>
  <si>
    <t xml:space="preserve">Рассчет по скорости пара для насадки </t>
  </si>
  <si>
    <t>Произвольная</t>
  </si>
  <si>
    <t xml:space="preserve">Ньюансы настройки и тонкости технологии изложены </t>
  </si>
  <si>
    <t>тут</t>
  </si>
  <si>
    <r>
      <t xml:space="preserve">При недоступности труб с внутренним диаметром равным расчетному, предпочтительнее труба с несколько </t>
    </r>
    <r>
      <rPr>
        <sz val="12"/>
        <color rgb="FFFF0000"/>
        <rFont val="Calibri"/>
      </rPr>
      <t>меньшим</t>
    </r>
    <r>
      <rPr>
        <sz val="12"/>
        <rFont val="Calibri"/>
      </rPr>
      <t xml:space="preserve"> диаметром.                                                                                                         При выборе насадки, руководствуйтесь диаметром колонны.                      </t>
    </r>
    <r>
      <rPr>
        <sz val="12"/>
        <color rgb="FFFF0000"/>
        <rFont val="Calibri"/>
      </rPr>
      <t xml:space="preserve">Рекомендуемая насадка, в зависимости от рассчитанного внутреннего диаметра:                                                                         СПН 2*2          от 20 мм до 30 мм                                                                                  СПН 3*3          от 25 мм до 40 мм                                                                                  СПН 3,5*3,5    от 30 мм до 50 мм                                                                                    СПН 4*4    от 40 мм до 60 мм                                                                                  Галька   8-10 мм     от 50 мм                                                                                     Галька 10-13 мм     от 70 мм                                                                                    Галька  15-17 мм    от 100 мм     </t>
    </r>
  </si>
  <si>
    <t xml:space="preserve">                  Там же можно задать и возникшие вопросы.    Удачных Вам ректов:)</t>
  </si>
  <si>
    <r>
      <t xml:space="preserve">Если у Вас уже есть труба, можно рассчитать высоту насадочной части колонны, под разные виды насадки. </t>
    </r>
    <r>
      <rPr>
        <sz val="12"/>
        <color rgb="FFFF0000"/>
        <rFont val="Calibri"/>
      </rPr>
      <t>Обратите внимание на приведенные выше рекомендации по выбору насадки.</t>
    </r>
  </si>
  <si>
    <t>СПН 2*2</t>
  </si>
  <si>
    <t>Введите внутренний диаметр трубы в мм</t>
  </si>
  <si>
    <r>
      <t xml:space="preserve">В приведенной ниже таблице Вы увидите рассчитанную под </t>
    </r>
    <r>
      <rPr>
        <sz val="12"/>
        <color rgb="FF00B050"/>
        <rFont val="Calibri"/>
      </rPr>
      <t>разные виды насадки</t>
    </r>
    <r>
      <rPr>
        <sz val="12"/>
        <rFont val="Calibri"/>
      </rPr>
      <t xml:space="preserve">, </t>
    </r>
    <r>
      <rPr>
        <sz val="12"/>
        <color rgb="FFFF0000"/>
        <rFont val="Calibri"/>
      </rPr>
      <t xml:space="preserve">высоту насадочной части колонны в мм, </t>
    </r>
    <r>
      <rPr>
        <sz val="12"/>
        <rFont val="Calibri"/>
      </rPr>
      <t xml:space="preserve">примерную </t>
    </r>
    <r>
      <rPr>
        <sz val="12"/>
        <color rgb="FF0070C0"/>
        <rFont val="Calibri"/>
      </rPr>
      <t xml:space="preserve">производительность в мл/ч </t>
    </r>
    <r>
      <rPr>
        <sz val="12"/>
        <rFont val="Calibri"/>
      </rPr>
      <t>и</t>
    </r>
    <r>
      <rPr>
        <sz val="12"/>
        <color rgb="FF0070C0"/>
        <rFont val="Calibri"/>
      </rPr>
      <t xml:space="preserve"> </t>
    </r>
    <r>
      <rPr>
        <sz val="12"/>
        <color rgb="FF00B050"/>
        <rFont val="Calibri"/>
      </rPr>
      <t>объем насадки в литрах.</t>
    </r>
  </si>
  <si>
    <t>Высота насадочной части, 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</si>
</sst>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;;;"/>
  </numFmts>
  <fonts count="37" x14ac:knownFonts="1">
    <font>
      <sz val="11"/>
      <color rgb="FF000000"/>
      <name val="Calibri"/>
    </font>
    <font>
      <b/>
      <sz val="16"/>
      <color rgb="FF000000"/>
      <name val="Calibri"/>
    </font>
    <font>
      <sz val="11"/>
      <name val="Calibri"/>
    </font>
    <font>
      <sz val="16"/>
      <color rgb="FF000000"/>
      <name val="Calibri"/>
    </font>
    <font>
      <sz val="12"/>
      <color rgb="FF000000"/>
      <name val="Calibri"/>
    </font>
    <font>
      <sz val="11"/>
      <color rgb="FFFFFFFF"/>
      <name val="Calibri"/>
    </font>
    <font>
      <sz val="11"/>
      <name val="Calibri"/>
    </font>
    <font>
      <b/>
      <sz val="11"/>
      <color rgb="FF000000"/>
      <name val="Calibri"/>
    </font>
    <font>
      <b/>
      <sz val="13"/>
      <name val="Calibri"/>
    </font>
    <font>
      <b/>
      <sz val="14"/>
      <name val="Calibri"/>
    </font>
    <font>
      <sz val="11"/>
      <color rgb="FFE36C09"/>
      <name val="Calibri"/>
    </font>
    <font>
      <sz val="11"/>
      <color rgb="FF0070C0"/>
      <name val="Calibri"/>
    </font>
    <font>
      <b/>
      <sz val="11"/>
      <color rgb="FF0070C0"/>
      <name val="Calibri"/>
    </font>
    <font>
      <b/>
      <sz val="14"/>
      <color rgb="FF0070C0"/>
      <name val="Calibri"/>
    </font>
    <font>
      <b/>
      <sz val="10"/>
      <name val="Calibri"/>
    </font>
    <font>
      <b/>
      <sz val="14"/>
      <color rgb="FFFFFFFF"/>
      <name val="Calibri"/>
    </font>
    <font>
      <b/>
      <sz val="11"/>
      <color rgb="FFFFFFFF"/>
      <name val="Calibri"/>
    </font>
    <font>
      <b/>
      <sz val="11"/>
      <color rgb="FF00B050"/>
      <name val="Calibri"/>
    </font>
    <font>
      <b/>
      <sz val="12"/>
      <color rgb="FFFF0000"/>
      <name val="Calibri"/>
    </font>
    <font>
      <b/>
      <sz val="12"/>
      <color rgb="FF0070C0"/>
      <name val="Calibri"/>
    </font>
    <font>
      <b/>
      <sz val="12"/>
      <color rgb="FF00B050"/>
      <name val="Calibri"/>
    </font>
    <font>
      <b/>
      <sz val="11"/>
      <color rgb="FFFF0000"/>
      <name val="Calibri"/>
    </font>
    <font>
      <b/>
      <sz val="14"/>
      <color rgb="FFFF0000"/>
      <name val="Calibri"/>
    </font>
    <font>
      <u/>
      <sz val="11"/>
      <color rgb="FF0000FF"/>
      <name val="Calibri"/>
    </font>
    <font>
      <b/>
      <sz val="9"/>
      <name val="Calibri"/>
    </font>
    <font>
      <b/>
      <sz val="9"/>
      <color rgb="FF000000"/>
      <name val="Calibri"/>
    </font>
    <font>
      <b/>
      <sz val="11"/>
      <name val="Calibri"/>
    </font>
    <font>
      <b/>
      <sz val="13"/>
      <color rgb="FF000000"/>
      <name val="Calibri"/>
    </font>
    <font>
      <u/>
      <sz val="11"/>
      <color rgb="FF0000FF"/>
      <name val="Calibri"/>
    </font>
    <font>
      <sz val="12"/>
      <name val="Calibri"/>
    </font>
    <font>
      <b/>
      <sz val="10"/>
      <color rgb="FFFFFFFF"/>
      <name val="Calibri"/>
    </font>
    <font>
      <b/>
      <sz val="12"/>
      <color rgb="FF000000"/>
      <name val="Calibri"/>
    </font>
    <font>
      <sz val="11"/>
      <color rgb="FF00B050"/>
      <name val="Calibri"/>
    </font>
    <font>
      <sz val="11"/>
      <color rgb="FFFF0000"/>
      <name val="Calibri"/>
    </font>
    <font>
      <sz val="12"/>
      <color rgb="FFFF0000"/>
      <name val="Calibri"/>
    </font>
    <font>
      <sz val="12"/>
      <color rgb="FF00B050"/>
      <name val="Calibri"/>
    </font>
    <font>
      <sz val="12"/>
      <color rgb="FF0070C0"/>
      <name val="Calibri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92D050"/>
        <bgColor rgb="FF92D050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ck">
        <color rgb="FF00B050"/>
      </left>
      <right style="thick">
        <color rgb="FF00B050"/>
      </right>
      <top style="thick">
        <color rgb="FF00B050"/>
      </top>
      <bottom style="thick">
        <color rgb="FF00B050"/>
      </bottom>
      <diagonal/>
    </border>
    <border>
      <left/>
      <right/>
      <top/>
      <bottom style="thick">
        <color rgb="FF0070C0"/>
      </bottom>
      <diagonal/>
    </border>
    <border>
      <left style="thick">
        <color rgb="FF0070C0"/>
      </left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rgb="FF0070C0"/>
      </left>
      <right/>
      <top style="thick">
        <color rgb="FF0070C0"/>
      </top>
      <bottom style="thick">
        <color rgb="FF0070C0"/>
      </bottom>
      <diagonal/>
    </border>
    <border>
      <left/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ck">
        <color rgb="FF0070C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/>
      <top style="thick">
        <color rgb="FF0070C0"/>
      </top>
      <bottom style="thick">
        <color rgb="FF0070C0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ck">
        <color rgb="FFFF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11">
    <xf numFmtId="0" fontId="0" fillId="0" borderId="0" xfId="0" applyFont="1" applyAlignment="1"/>
    <xf numFmtId="0" fontId="0" fillId="2" borderId="1" xfId="0" applyFont="1" applyFill="1" applyBorder="1"/>
    <xf numFmtId="0" fontId="0" fillId="2" borderId="2" xfId="0" applyFont="1" applyFill="1" applyBorder="1"/>
    <xf numFmtId="0" fontId="0" fillId="2" borderId="2" xfId="0" applyFont="1" applyFill="1" applyBorder="1" applyAlignment="1">
      <alignment horizontal="center" vertical="center" wrapText="1"/>
    </xf>
    <xf numFmtId="2" fontId="0" fillId="2" borderId="1" xfId="0" applyNumberFormat="1" applyFont="1" applyFill="1" applyBorder="1"/>
    <xf numFmtId="0" fontId="0" fillId="2" borderId="7" xfId="0" applyFont="1" applyFill="1" applyBorder="1"/>
    <xf numFmtId="0" fontId="1" fillId="2" borderId="8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0" fillId="2" borderId="9" xfId="0" applyFont="1" applyFill="1" applyBorder="1"/>
    <xf numFmtId="2" fontId="0" fillId="2" borderId="7" xfId="0" applyNumberFormat="1" applyFont="1" applyFill="1" applyBorder="1"/>
    <xf numFmtId="0" fontId="1" fillId="2" borderId="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0" fillId="2" borderId="8" xfId="0" applyFont="1" applyFill="1" applyBorder="1"/>
    <xf numFmtId="0" fontId="0" fillId="2" borderId="10" xfId="0" applyFont="1" applyFill="1" applyBorder="1"/>
    <xf numFmtId="0" fontId="0" fillId="2" borderId="13" xfId="0" applyFont="1" applyFill="1" applyBorder="1"/>
    <xf numFmtId="164" fontId="5" fillId="2" borderId="1" xfId="0" applyNumberFormat="1" applyFont="1" applyFill="1" applyBorder="1"/>
    <xf numFmtId="2" fontId="5" fillId="2" borderId="1" xfId="0" applyNumberFormat="1" applyFont="1" applyFill="1" applyBorder="1"/>
    <xf numFmtId="2" fontId="5" fillId="2" borderId="10" xfId="0" applyNumberFormat="1" applyFont="1" applyFill="1" applyBorder="1"/>
    <xf numFmtId="0" fontId="6" fillId="2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0" fillId="2" borderId="16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left" vertical="top"/>
    </xf>
    <xf numFmtId="0" fontId="11" fillId="2" borderId="1" xfId="0" applyFont="1" applyFill="1" applyBorder="1" applyAlignment="1">
      <alignment horizontal="center"/>
    </xf>
    <xf numFmtId="0" fontId="12" fillId="2" borderId="17" xfId="0" applyFont="1" applyFill="1" applyBorder="1"/>
    <xf numFmtId="1" fontId="13" fillId="3" borderId="18" xfId="0" applyNumberFormat="1" applyFont="1" applyFill="1" applyBorder="1" applyAlignment="1">
      <alignment horizontal="right"/>
    </xf>
    <xf numFmtId="0" fontId="12" fillId="2" borderId="19" xfId="0" applyFont="1" applyFill="1" applyBorder="1" applyAlignment="1">
      <alignment horizontal="right"/>
    </xf>
    <xf numFmtId="0" fontId="13" fillId="3" borderId="18" xfId="0" applyFont="1" applyFill="1" applyBorder="1" applyAlignment="1">
      <alignment horizontal="right" vertical="center"/>
    </xf>
    <xf numFmtId="0" fontId="0" fillId="2" borderId="19" xfId="0" applyFont="1" applyFill="1" applyBorder="1" applyAlignment="1">
      <alignment horizontal="right"/>
    </xf>
    <xf numFmtId="0" fontId="7" fillId="2" borderId="1" xfId="0" applyFont="1" applyFill="1" applyBorder="1" applyAlignment="1">
      <alignment horizontal="center" vertical="top" wrapText="1"/>
    </xf>
    <xf numFmtId="1" fontId="13" fillId="3" borderId="18" xfId="0" applyNumberFormat="1" applyFont="1" applyFill="1" applyBorder="1" applyAlignment="1"/>
    <xf numFmtId="1" fontId="13" fillId="3" borderId="18" xfId="0" applyNumberFormat="1" applyFont="1" applyFill="1" applyBorder="1"/>
    <xf numFmtId="0" fontId="5" fillId="2" borderId="24" xfId="0" applyFont="1" applyFill="1" applyBorder="1"/>
    <xf numFmtId="165" fontId="15" fillId="2" borderId="24" xfId="0" applyNumberFormat="1" applyFont="1" applyFill="1" applyBorder="1" applyAlignment="1">
      <alignment horizontal="right" vertical="center"/>
    </xf>
    <xf numFmtId="0" fontId="16" fillId="2" borderId="24" xfId="0" applyFont="1" applyFill="1" applyBorder="1" applyAlignment="1">
      <alignment horizontal="right"/>
    </xf>
    <xf numFmtId="164" fontId="15" fillId="2" borderId="13" xfId="0" applyNumberFormat="1" applyFont="1" applyFill="1" applyBorder="1"/>
    <xf numFmtId="0" fontId="5" fillId="2" borderId="1" xfId="0" applyFont="1" applyFill="1" applyBorder="1"/>
    <xf numFmtId="165" fontId="15" fillId="2" borderId="1" xfId="0" applyNumberFormat="1" applyFont="1" applyFill="1" applyBorder="1" applyAlignment="1">
      <alignment horizontal="right" vertical="center"/>
    </xf>
    <xf numFmtId="0" fontId="16" fillId="2" borderId="1" xfId="0" applyFont="1" applyFill="1" applyBorder="1" applyAlignment="1">
      <alignment horizontal="right"/>
    </xf>
    <xf numFmtId="0" fontId="5" fillId="2" borderId="13" xfId="0" applyFont="1" applyFill="1" applyBorder="1"/>
    <xf numFmtId="0" fontId="17" fillId="2" borderId="29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1" fontId="18" fillId="2" borderId="30" xfId="0" applyNumberFormat="1" applyFont="1" applyFill="1" applyBorder="1" applyAlignment="1">
      <alignment horizontal="center"/>
    </xf>
    <xf numFmtId="1" fontId="19" fillId="2" borderId="31" xfId="0" applyNumberFormat="1" applyFont="1" applyFill="1" applyBorder="1" applyAlignment="1">
      <alignment horizontal="center"/>
    </xf>
    <xf numFmtId="2" fontId="20" fillId="2" borderId="15" xfId="0" applyNumberFormat="1" applyFont="1" applyFill="1" applyBorder="1" applyAlignment="1">
      <alignment horizontal="center"/>
    </xf>
    <xf numFmtId="0" fontId="21" fillId="2" borderId="30" xfId="0" applyFont="1" applyFill="1" applyBorder="1"/>
    <xf numFmtId="1" fontId="22" fillId="2" borderId="32" xfId="0" applyNumberFormat="1" applyFont="1" applyFill="1" applyBorder="1"/>
    <xf numFmtId="0" fontId="21" fillId="2" borderId="33" xfId="0" applyFont="1" applyFill="1" applyBorder="1" applyAlignment="1">
      <alignment horizontal="right"/>
    </xf>
    <xf numFmtId="0" fontId="17" fillId="2" borderId="34" xfId="0" applyFont="1" applyFill="1" applyBorder="1" applyAlignment="1">
      <alignment horizontal="left" vertical="center" wrapText="1"/>
    </xf>
    <xf numFmtId="0" fontId="5" fillId="2" borderId="35" xfId="0" applyFont="1" applyFill="1" applyBorder="1" applyAlignment="1">
      <alignment horizontal="center" vertical="center"/>
    </xf>
    <xf numFmtId="0" fontId="5" fillId="2" borderId="36" xfId="0" applyFont="1" applyFill="1" applyBorder="1" applyAlignment="1">
      <alignment horizontal="center" vertical="center"/>
    </xf>
    <xf numFmtId="0" fontId="23" fillId="2" borderId="1" xfId="0" applyFont="1" applyFill="1" applyBorder="1"/>
    <xf numFmtId="164" fontId="0" fillId="2" borderId="1" xfId="0" applyNumberFormat="1" applyFont="1" applyFill="1" applyBorder="1"/>
    <xf numFmtId="2" fontId="5" fillId="2" borderId="29" xfId="0" applyNumberFormat="1" applyFont="1" applyFill="1" applyBorder="1"/>
    <xf numFmtId="165" fontId="5" fillId="2" borderId="2" xfId="0" applyNumberFormat="1" applyFont="1" applyFill="1" applyBorder="1"/>
    <xf numFmtId="0" fontId="0" fillId="2" borderId="37" xfId="0" applyFont="1" applyFill="1" applyBorder="1"/>
    <xf numFmtId="165" fontId="16" fillId="2" borderId="1" xfId="0" applyNumberFormat="1" applyFont="1" applyFill="1" applyBorder="1"/>
    <xf numFmtId="165" fontId="5" fillId="2" borderId="1" xfId="0" applyNumberFormat="1" applyFont="1" applyFill="1" applyBorder="1" applyAlignment="1">
      <alignment horizontal="center" vertical="center" wrapText="1"/>
    </xf>
    <xf numFmtId="2" fontId="5" fillId="2" borderId="7" xfId="0" applyNumberFormat="1" applyFont="1" applyFill="1" applyBorder="1"/>
    <xf numFmtId="0" fontId="24" fillId="2" borderId="1" xfId="0" applyFont="1" applyFill="1" applyBorder="1" applyAlignment="1">
      <alignment horizontal="center" vertical="center" wrapText="1"/>
    </xf>
    <xf numFmtId="2" fontId="20" fillId="2" borderId="1" xfId="0" applyNumberFormat="1" applyFont="1" applyFill="1" applyBorder="1" applyAlignment="1">
      <alignment horizontal="center"/>
    </xf>
    <xf numFmtId="2" fontId="26" fillId="2" borderId="15" xfId="0" applyNumberFormat="1" applyFont="1" applyFill="1" applyBorder="1" applyAlignment="1">
      <alignment horizontal="center" vertical="center"/>
    </xf>
    <xf numFmtId="1" fontId="26" fillId="2" borderId="35" xfId="0" applyNumberFormat="1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right"/>
    </xf>
    <xf numFmtId="165" fontId="5" fillId="2" borderId="1" xfId="0" applyNumberFormat="1" applyFont="1" applyFill="1" applyBorder="1" applyAlignment="1">
      <alignment horizontal="left" vertical="top"/>
    </xf>
    <xf numFmtId="165" fontId="5" fillId="2" borderId="1" xfId="0" applyNumberFormat="1" applyFont="1" applyFill="1" applyBorder="1"/>
    <xf numFmtId="0" fontId="0" fillId="2" borderId="1" xfId="0" applyFont="1" applyFill="1" applyBorder="1" applyAlignment="1">
      <alignment horizontal="left" vertical="top"/>
    </xf>
    <xf numFmtId="165" fontId="0" fillId="2" borderId="1" xfId="0" applyNumberFormat="1" applyFont="1" applyFill="1" applyBorder="1" applyAlignment="1">
      <alignment horizontal="left" vertical="top"/>
    </xf>
    <xf numFmtId="165" fontId="0" fillId="2" borderId="1" xfId="0" applyNumberFormat="1" applyFont="1" applyFill="1" applyBorder="1"/>
    <xf numFmtId="0" fontId="0" fillId="2" borderId="29" xfId="0" applyFont="1" applyFill="1" applyBorder="1"/>
    <xf numFmtId="0" fontId="0" fillId="2" borderId="2" xfId="0" applyFont="1" applyFill="1" applyBorder="1" applyAlignment="1">
      <alignment horizontal="left" vertical="top" wrapText="1"/>
    </xf>
    <xf numFmtId="165" fontId="0" fillId="2" borderId="1" xfId="0" applyNumberFormat="1" applyFont="1" applyFill="1" applyBorder="1" applyAlignment="1">
      <alignment horizontal="left" vertical="center"/>
    </xf>
    <xf numFmtId="165" fontId="0" fillId="2" borderId="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top" wrapText="1"/>
    </xf>
    <xf numFmtId="0" fontId="0" fillId="2" borderId="8" xfId="0" applyFont="1" applyFill="1" applyBorder="1" applyAlignment="1">
      <alignment horizontal="left" vertical="top" wrapText="1"/>
    </xf>
    <xf numFmtId="0" fontId="9" fillId="2" borderId="15" xfId="0" applyFont="1" applyFill="1" applyBorder="1" applyAlignment="1">
      <alignment horizontal="center" vertical="center"/>
    </xf>
    <xf numFmtId="165" fontId="17" fillId="2" borderId="1" xfId="0" applyNumberFormat="1" applyFont="1" applyFill="1" applyBorder="1" applyAlignment="1">
      <alignment horizontal="left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0" fontId="17" fillId="2" borderId="34" xfId="0" applyFont="1" applyFill="1" applyBorder="1" applyAlignment="1">
      <alignment horizontal="left" vertical="top"/>
    </xf>
    <xf numFmtId="0" fontId="30" fillId="2" borderId="2" xfId="0" applyFont="1" applyFill="1" applyBorder="1" applyAlignment="1">
      <alignment horizontal="center" vertical="center" wrapText="1"/>
    </xf>
    <xf numFmtId="0" fontId="5" fillId="2" borderId="35" xfId="0" applyFont="1" applyFill="1" applyBorder="1" applyAlignment="1">
      <alignment horizontal="center" vertical="top"/>
    </xf>
    <xf numFmtId="0" fontId="5" fillId="2" borderId="35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/>
    </xf>
    <xf numFmtId="0" fontId="2" fillId="0" borderId="6" xfId="0" applyFont="1" applyBorder="1"/>
    <xf numFmtId="0" fontId="25" fillId="0" borderId="0" xfId="0" applyFont="1" applyAlignment="1">
      <alignment horizontal="left" vertical="center"/>
    </xf>
    <xf numFmtId="0" fontId="0" fillId="0" borderId="0" xfId="0" applyFont="1" applyAlignment="1"/>
    <xf numFmtId="0" fontId="14" fillId="2" borderId="23" xfId="0" applyFont="1" applyFill="1" applyBorder="1" applyAlignment="1">
      <alignment horizontal="center" vertical="center" wrapText="1"/>
    </xf>
    <xf numFmtId="0" fontId="2" fillId="0" borderId="28" xfId="0" applyFont="1" applyBorder="1"/>
    <xf numFmtId="0" fontId="29" fillId="2" borderId="11" xfId="0" applyFont="1" applyFill="1" applyBorder="1" applyAlignment="1">
      <alignment horizontal="left" vertical="top" wrapText="1"/>
    </xf>
    <xf numFmtId="0" fontId="2" fillId="0" borderId="12" xfId="0" applyFont="1" applyBorder="1"/>
    <xf numFmtId="0" fontId="2" fillId="0" borderId="14" xfId="0" applyFont="1" applyBorder="1"/>
    <xf numFmtId="0" fontId="2" fillId="0" borderId="38" xfId="0" applyFont="1" applyBorder="1"/>
    <xf numFmtId="0" fontId="2" fillId="0" borderId="26" xfId="0" applyFont="1" applyBorder="1"/>
    <xf numFmtId="0" fontId="14" fillId="2" borderId="20" xfId="0" applyFont="1" applyFill="1" applyBorder="1" applyAlignment="1">
      <alignment horizontal="center" vertical="center" wrapText="1"/>
    </xf>
    <xf numFmtId="0" fontId="2" fillId="0" borderId="21" xfId="0" applyFont="1" applyBorder="1"/>
    <xf numFmtId="0" fontId="2" fillId="0" borderId="22" xfId="0" applyFont="1" applyBorder="1"/>
    <xf numFmtId="0" fontId="2" fillId="0" borderId="25" xfId="0" applyFont="1" applyBorder="1"/>
    <xf numFmtId="0" fontId="2" fillId="0" borderId="27" xfId="0" applyFont="1" applyBorder="1"/>
    <xf numFmtId="0" fontId="28" fillId="2" borderId="5" xfId="0" applyFont="1" applyFill="1" applyBorder="1"/>
    <xf numFmtId="0" fontId="27" fillId="2" borderId="5" xfId="0" applyFont="1" applyFill="1" applyBorder="1"/>
    <xf numFmtId="0" fontId="4" fillId="2" borderId="11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0" fontId="2" fillId="0" borderId="4" xfId="0" applyFont="1" applyBorder="1"/>
    <xf numFmtId="0" fontId="4" fillId="2" borderId="11" xfId="0" applyFont="1" applyFill="1" applyBorder="1" applyAlignment="1">
      <alignment horizontal="left" vertical="top" wrapText="1"/>
    </xf>
    <xf numFmtId="0" fontId="0" fillId="2" borderId="11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hyperlink" Target="https://forum.grainwine.info/index.php/topic/661-raschet-i-akspluatacija-rektifikacionnoi-kolonn/?p=5012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133"/>
  <sheetViews>
    <sheetView showGridLines="0" tabSelected="1" topLeftCell="G1" workbookViewId="0">
      <selection activeCell="P21" sqref="P21"/>
    </sheetView>
  </sheetViews>
  <sheetFormatPr defaultColWidth="14.42578125" defaultRowHeight="15" customHeight="1" x14ac:dyDescent="0.25"/>
  <cols>
    <col min="1" max="1" width="9.140625" customWidth="1"/>
    <col min="2" max="2" width="3.42578125" customWidth="1"/>
    <col min="3" max="3" width="19.42578125" customWidth="1"/>
    <col min="4" max="4" width="6" customWidth="1"/>
    <col min="5" max="5" width="16.28515625" customWidth="1"/>
    <col min="6" max="6" width="12.7109375" customWidth="1"/>
    <col min="7" max="7" width="13.7109375" customWidth="1"/>
    <col min="8" max="8" width="14.140625" customWidth="1"/>
    <col min="9" max="9" width="3.5703125" customWidth="1"/>
    <col min="10" max="11" width="9.140625" customWidth="1"/>
    <col min="12" max="12" width="3.42578125" customWidth="1"/>
    <col min="13" max="13" width="57.7109375" customWidth="1"/>
    <col min="14" max="14" width="26.28515625" customWidth="1"/>
    <col min="15" max="15" width="8.140625" customWidth="1"/>
    <col min="16" max="16" width="12.5703125" customWidth="1"/>
    <col min="17" max="17" width="10" customWidth="1"/>
    <col min="18" max="23" width="8.7109375" hidden="1" customWidth="1"/>
  </cols>
  <sheetData>
    <row r="1" spans="1:23" ht="19.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9.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3" ht="19.5" customHeight="1" x14ac:dyDescent="0.25">
      <c r="A3" s="1"/>
      <c r="B3" s="2"/>
      <c r="C3" s="106" t="s">
        <v>0</v>
      </c>
      <c r="D3" s="107"/>
      <c r="E3" s="107"/>
      <c r="F3" s="107"/>
      <c r="G3" s="107"/>
      <c r="H3" s="3"/>
      <c r="I3" s="2"/>
      <c r="J3" s="1"/>
      <c r="K3" s="1"/>
      <c r="L3" s="4"/>
      <c r="M3" s="105" t="s">
        <v>1</v>
      </c>
      <c r="N3" s="87"/>
      <c r="O3" s="87"/>
      <c r="P3" s="1"/>
      <c r="Q3" s="1"/>
      <c r="R3" s="1"/>
      <c r="S3" s="1"/>
      <c r="T3" s="1"/>
      <c r="U3" s="1"/>
      <c r="V3" s="1"/>
      <c r="W3" s="1"/>
    </row>
    <row r="4" spans="1:23" ht="19.5" customHeight="1" x14ac:dyDescent="0.25">
      <c r="A4" s="1"/>
      <c r="B4" s="5"/>
      <c r="C4" s="6"/>
      <c r="D4" s="7"/>
      <c r="E4" s="7"/>
      <c r="F4" s="7"/>
      <c r="G4" s="7"/>
      <c r="H4" s="7"/>
      <c r="I4" s="8"/>
      <c r="J4" s="1"/>
      <c r="K4" s="1"/>
      <c r="L4" s="9"/>
      <c r="M4" s="10"/>
      <c r="N4" s="11"/>
      <c r="O4" s="12"/>
      <c r="P4" s="8"/>
      <c r="Q4" s="1"/>
      <c r="R4" s="1"/>
      <c r="S4" s="1"/>
      <c r="T4" s="1"/>
      <c r="U4" s="1"/>
      <c r="V4" s="1"/>
      <c r="W4" s="1"/>
    </row>
    <row r="5" spans="1:23" ht="19.5" customHeight="1" x14ac:dyDescent="0.25">
      <c r="A5" s="1"/>
      <c r="B5" s="13"/>
      <c r="C5" s="108" t="s">
        <v>2</v>
      </c>
      <c r="D5" s="93"/>
      <c r="E5" s="93"/>
      <c r="F5" s="93"/>
      <c r="G5" s="93"/>
      <c r="H5" s="93"/>
      <c r="I5" s="14"/>
      <c r="J5" s="15"/>
      <c r="K5" s="16"/>
      <c r="L5" s="17"/>
      <c r="M5" s="109" t="s">
        <v>3</v>
      </c>
      <c r="N5" s="93"/>
      <c r="O5" s="93"/>
      <c r="P5" s="14"/>
      <c r="Q5" s="1"/>
      <c r="R5" s="1"/>
      <c r="S5" s="1"/>
      <c r="T5" s="1"/>
      <c r="U5" s="1"/>
      <c r="V5" s="1"/>
      <c r="W5" s="1"/>
    </row>
    <row r="6" spans="1:23" ht="19.5" customHeight="1" x14ac:dyDescent="0.25">
      <c r="A6" s="1"/>
      <c r="B6" s="13"/>
      <c r="C6" s="94"/>
      <c r="D6" s="89"/>
      <c r="E6" s="89"/>
      <c r="F6" s="89"/>
      <c r="G6" s="89"/>
      <c r="H6" s="89"/>
      <c r="I6" s="14"/>
      <c r="J6" s="15"/>
      <c r="K6" s="16"/>
      <c r="L6" s="17"/>
      <c r="M6" s="94"/>
      <c r="N6" s="89"/>
      <c r="O6" s="89"/>
      <c r="P6" s="14"/>
      <c r="Q6" s="1"/>
      <c r="R6" s="1"/>
      <c r="S6" s="1"/>
      <c r="T6" s="1"/>
      <c r="U6" s="1"/>
      <c r="V6" s="1"/>
      <c r="W6" s="1"/>
    </row>
    <row r="7" spans="1:23" ht="19.5" customHeight="1" x14ac:dyDescent="0.25">
      <c r="A7" s="1"/>
      <c r="B7" s="13"/>
      <c r="C7" s="94"/>
      <c r="D7" s="89"/>
      <c r="E7" s="89"/>
      <c r="F7" s="89"/>
      <c r="G7" s="89"/>
      <c r="H7" s="89"/>
      <c r="I7" s="14"/>
      <c r="J7" s="15"/>
      <c r="K7" s="16"/>
      <c r="L7" s="17"/>
      <c r="M7" s="94"/>
      <c r="N7" s="89"/>
      <c r="O7" s="89"/>
      <c r="P7" s="14"/>
      <c r="Q7" s="1"/>
      <c r="R7" s="1"/>
      <c r="S7" s="1"/>
      <c r="T7" s="1"/>
      <c r="U7" s="1"/>
      <c r="V7" s="1"/>
      <c r="W7" s="1"/>
    </row>
    <row r="8" spans="1:23" ht="19.5" customHeight="1" x14ac:dyDescent="0.25">
      <c r="A8" s="1"/>
      <c r="B8" s="13"/>
      <c r="C8" s="94"/>
      <c r="D8" s="89"/>
      <c r="E8" s="89"/>
      <c r="F8" s="89"/>
      <c r="G8" s="89"/>
      <c r="H8" s="89"/>
      <c r="I8" s="14"/>
      <c r="J8" s="15"/>
      <c r="K8" s="16"/>
      <c r="L8" s="17"/>
      <c r="M8" s="94"/>
      <c r="N8" s="89"/>
      <c r="O8" s="89"/>
      <c r="P8" s="14"/>
      <c r="Q8" s="1"/>
      <c r="R8" s="1"/>
      <c r="S8" s="1"/>
      <c r="T8" s="1"/>
      <c r="U8" s="1"/>
      <c r="V8" s="1"/>
      <c r="W8" s="1"/>
    </row>
    <row r="9" spans="1:23" ht="19.5" customHeight="1" x14ac:dyDescent="0.25">
      <c r="A9" s="1"/>
      <c r="B9" s="13"/>
      <c r="C9" s="18"/>
      <c r="D9" s="18"/>
      <c r="E9" s="19"/>
      <c r="F9" s="19"/>
      <c r="G9" s="19"/>
      <c r="H9" s="19"/>
      <c r="I9" s="14"/>
      <c r="J9" s="15"/>
      <c r="K9" s="16"/>
      <c r="L9" s="17"/>
      <c r="M9" s="94"/>
      <c r="N9" s="89"/>
      <c r="O9" s="89"/>
      <c r="P9" s="14"/>
      <c r="Q9" s="1"/>
      <c r="R9" s="20"/>
      <c r="S9" s="20"/>
      <c r="T9" s="20"/>
      <c r="U9" s="20"/>
      <c r="V9" s="20"/>
      <c r="W9" s="20"/>
    </row>
    <row r="10" spans="1:23" ht="19.5" customHeight="1" x14ac:dyDescent="0.25">
      <c r="A10" s="1"/>
      <c r="B10" s="13"/>
      <c r="C10" s="86" t="s">
        <v>4</v>
      </c>
      <c r="D10" s="87"/>
      <c r="E10" s="87"/>
      <c r="F10" s="87"/>
      <c r="G10" s="21">
        <v>1450</v>
      </c>
      <c r="H10" s="22"/>
      <c r="I10" s="14"/>
      <c r="J10" s="15"/>
      <c r="K10" s="16"/>
      <c r="L10" s="17"/>
      <c r="M10" s="23"/>
      <c r="N10" s="23"/>
      <c r="O10" s="23"/>
      <c r="P10" s="14"/>
      <c r="Q10" s="1"/>
      <c r="R10" s="24"/>
      <c r="S10" s="24"/>
      <c r="T10" s="25"/>
      <c r="U10" s="25"/>
      <c r="V10" s="25"/>
      <c r="W10" s="25"/>
    </row>
    <row r="11" spans="1:23" ht="19.5" customHeight="1" x14ac:dyDescent="0.3">
      <c r="A11" s="1"/>
      <c r="B11" s="13"/>
      <c r="C11" s="26"/>
      <c r="D11" s="26"/>
      <c r="E11" s="1"/>
      <c r="F11" s="27"/>
      <c r="G11" s="27"/>
      <c r="H11" s="27"/>
      <c r="I11" s="14"/>
      <c r="J11" s="15"/>
      <c r="K11" s="16"/>
      <c r="L11" s="17"/>
      <c r="M11" s="28" t="s">
        <v>5</v>
      </c>
      <c r="N11" s="29">
        <v>1450</v>
      </c>
      <c r="O11" s="30" t="s">
        <v>6</v>
      </c>
      <c r="P11" s="14"/>
      <c r="Q11" s="1"/>
      <c r="R11" s="24"/>
      <c r="S11" s="24"/>
      <c r="T11" s="25"/>
      <c r="U11" s="25"/>
      <c r="V11" s="25"/>
      <c r="W11" s="25"/>
    </row>
    <row r="12" spans="1:23" ht="19.5" customHeight="1" x14ac:dyDescent="0.25">
      <c r="A12" s="1"/>
      <c r="B12" s="13"/>
      <c r="C12" s="110" t="s">
        <v>7</v>
      </c>
      <c r="D12" s="93"/>
      <c r="E12" s="93"/>
      <c r="F12" s="93"/>
      <c r="G12" s="93"/>
      <c r="H12" s="93"/>
      <c r="I12" s="14"/>
      <c r="J12" s="15"/>
      <c r="K12" s="16"/>
      <c r="L12" s="17"/>
      <c r="M12" s="28" t="s">
        <v>8</v>
      </c>
      <c r="N12" s="31" t="s">
        <v>9</v>
      </c>
      <c r="O12" s="32"/>
      <c r="P12" s="14"/>
      <c r="Q12" s="1"/>
      <c r="R12" s="33"/>
      <c r="S12" s="33"/>
      <c r="T12" s="33"/>
      <c r="U12" s="33"/>
      <c r="V12" s="33"/>
      <c r="W12" s="33"/>
    </row>
    <row r="13" spans="1:23" ht="19.5" customHeight="1" x14ac:dyDescent="0.3">
      <c r="A13" s="1"/>
      <c r="B13" s="13"/>
      <c r="C13" s="94"/>
      <c r="D13" s="89"/>
      <c r="E13" s="89"/>
      <c r="F13" s="89"/>
      <c r="G13" s="89"/>
      <c r="H13" s="89"/>
      <c r="I13" s="14"/>
      <c r="J13" s="15"/>
      <c r="K13" s="16"/>
      <c r="L13" s="17"/>
      <c r="M13" s="28" t="s">
        <v>10</v>
      </c>
      <c r="N13" s="34">
        <v>35</v>
      </c>
      <c r="O13" s="30" t="s">
        <v>6</v>
      </c>
      <c r="P13" s="14"/>
      <c r="Q13" s="1"/>
      <c r="R13" s="25"/>
      <c r="S13" s="25"/>
      <c r="T13" s="1"/>
      <c r="U13" s="25"/>
      <c r="V13" s="1"/>
      <c r="W13" s="25"/>
    </row>
    <row r="14" spans="1:23" ht="19.5" customHeight="1" x14ac:dyDescent="0.3">
      <c r="A14" s="1"/>
      <c r="B14" s="13"/>
      <c r="C14" s="94"/>
      <c r="D14" s="89"/>
      <c r="E14" s="89"/>
      <c r="F14" s="89"/>
      <c r="G14" s="89"/>
      <c r="H14" s="89"/>
      <c r="I14" s="14"/>
      <c r="J14" s="15"/>
      <c r="K14" s="16"/>
      <c r="L14" s="17"/>
      <c r="M14" s="28" t="s">
        <v>11</v>
      </c>
      <c r="N14" s="35">
        <v>300</v>
      </c>
      <c r="O14" s="30" t="s">
        <v>12</v>
      </c>
      <c r="P14" s="14"/>
      <c r="Q14" s="1"/>
      <c r="R14" s="25"/>
      <c r="S14" s="25"/>
      <c r="T14" s="1"/>
      <c r="U14" s="25"/>
      <c r="V14" s="1"/>
      <c r="W14" s="25"/>
    </row>
    <row r="15" spans="1:23" ht="19.5" customHeight="1" x14ac:dyDescent="0.3">
      <c r="A15" s="1"/>
      <c r="B15" s="13"/>
      <c r="C15" s="97" t="s">
        <v>13</v>
      </c>
      <c r="D15" s="98"/>
      <c r="E15" s="99"/>
      <c r="F15" s="90" t="s">
        <v>14</v>
      </c>
      <c r="G15" s="90" t="s">
        <v>15</v>
      </c>
      <c r="H15" s="90" t="s">
        <v>16</v>
      </c>
      <c r="I15" s="14"/>
      <c r="J15" s="15"/>
      <c r="K15" s="16"/>
      <c r="L15" s="17"/>
      <c r="M15" s="36" t="s">
        <v>17</v>
      </c>
      <c r="N15" s="37">
        <f>VLOOKUP(N12,M37:O44,2)</f>
        <v>0.21</v>
      </c>
      <c r="O15" s="38" t="s">
        <v>18</v>
      </c>
      <c r="P15" s="39">
        <f>N11/N16</f>
        <v>27.884615384615383</v>
      </c>
      <c r="Q15" s="1"/>
      <c r="R15" s="25"/>
      <c r="S15" s="25"/>
      <c r="T15" s="1"/>
      <c r="U15" s="25"/>
      <c r="V15" s="1"/>
      <c r="W15" s="25"/>
    </row>
    <row r="16" spans="1:23" ht="19.5" customHeight="1" x14ac:dyDescent="0.25">
      <c r="A16" s="1"/>
      <c r="B16" s="13"/>
      <c r="C16" s="100"/>
      <c r="D16" s="96"/>
      <c r="E16" s="101"/>
      <c r="F16" s="91"/>
      <c r="G16" s="91"/>
      <c r="H16" s="91"/>
      <c r="I16" s="14"/>
      <c r="J16" s="15"/>
      <c r="K16" s="16"/>
      <c r="L16" s="17"/>
      <c r="M16" s="40" t="s">
        <v>19</v>
      </c>
      <c r="N16" s="41">
        <f>VLOOKUP(N12,M37:O44,3)</f>
        <v>52</v>
      </c>
      <c r="O16" s="42"/>
      <c r="P16" s="43"/>
      <c r="Q16" s="1"/>
      <c r="R16" s="1"/>
      <c r="S16" s="1"/>
      <c r="T16" s="1"/>
      <c r="U16" s="1"/>
      <c r="V16" s="1"/>
      <c r="W16" s="1"/>
    </row>
    <row r="17" spans="1:23" ht="19.5" customHeight="1" x14ac:dyDescent="0.3">
      <c r="A17" s="1"/>
      <c r="B17" s="13"/>
      <c r="C17" s="44" t="s">
        <v>20</v>
      </c>
      <c r="D17" s="45">
        <v>0.1</v>
      </c>
      <c r="E17" s="45">
        <v>35</v>
      </c>
      <c r="F17" s="46">
        <f>G10/E17</f>
        <v>41.428571428571431</v>
      </c>
      <c r="G17" s="47">
        <f t="shared" ref="G17:G23" si="0">ROUNDDOWN(5.73*D17*(F17/2)^2,-1)</f>
        <v>240</v>
      </c>
      <c r="H17" s="48">
        <f>(3.14*(F17^2)/4*G10)/1000000</f>
        <v>1.9536086734693883</v>
      </c>
      <c r="I17" s="14"/>
      <c r="J17" s="15"/>
      <c r="K17" s="16"/>
      <c r="L17" s="17"/>
      <c r="M17" s="49" t="s">
        <v>21</v>
      </c>
      <c r="N17" s="50">
        <f>IF(P15&gt;N13,N20,N19)</f>
        <v>230</v>
      </c>
      <c r="O17" s="51" t="s">
        <v>22</v>
      </c>
      <c r="P17" s="14"/>
      <c r="Q17" s="1"/>
      <c r="R17" s="1"/>
      <c r="S17" s="1"/>
      <c r="T17" s="1"/>
      <c r="U17" s="1"/>
      <c r="V17" s="1"/>
      <c r="W17" s="1"/>
    </row>
    <row r="18" spans="1:23" ht="19.5" customHeight="1" x14ac:dyDescent="0.3">
      <c r="A18" s="1"/>
      <c r="B18" s="13"/>
      <c r="C18" s="52" t="s">
        <v>23</v>
      </c>
      <c r="D18" s="53">
        <v>0.18</v>
      </c>
      <c r="E18" s="54">
        <v>47</v>
      </c>
      <c r="F18" s="46">
        <f>G10/E18</f>
        <v>30.851063829787233</v>
      </c>
      <c r="G18" s="47">
        <f t="shared" si="0"/>
        <v>240</v>
      </c>
      <c r="H18" s="48">
        <f>(3.14*(F18^2)/4*G10)/1000000</f>
        <v>1.0833728497057491</v>
      </c>
      <c r="I18" s="14"/>
      <c r="J18" s="15"/>
      <c r="K18" s="16"/>
      <c r="L18" s="17"/>
      <c r="M18" s="49" t="s">
        <v>24</v>
      </c>
      <c r="N18" s="50">
        <f>N17+N14</f>
        <v>530</v>
      </c>
      <c r="O18" s="51" t="s">
        <v>12</v>
      </c>
      <c r="P18" s="14"/>
      <c r="Q18" s="55"/>
      <c r="R18" s="56"/>
      <c r="S18" s="56"/>
      <c r="T18" s="1"/>
      <c r="U18" s="1"/>
      <c r="V18" s="1"/>
      <c r="W18" s="1"/>
    </row>
    <row r="19" spans="1:23" ht="19.5" customHeight="1" x14ac:dyDescent="0.25">
      <c r="A19" s="1"/>
      <c r="B19" s="13"/>
      <c r="C19" s="52" t="s">
        <v>9</v>
      </c>
      <c r="D19" s="53">
        <v>0.21</v>
      </c>
      <c r="E19" s="54">
        <v>52</v>
      </c>
      <c r="F19" s="46">
        <v>35</v>
      </c>
      <c r="G19" s="47">
        <f t="shared" si="0"/>
        <v>360</v>
      </c>
      <c r="H19" s="48">
        <f>(3.14*(F19^2)/4*G10)/1000000</f>
        <v>1.39435625</v>
      </c>
      <c r="I19" s="14"/>
      <c r="J19" s="15"/>
      <c r="K19" s="16"/>
      <c r="L19" s="57"/>
      <c r="M19" s="2"/>
      <c r="N19" s="58">
        <f>ROUNDDOWN(5.73*N15*(N11/(N16*2))^2,-1)</f>
        <v>230</v>
      </c>
      <c r="O19" s="2"/>
      <c r="P19" s="59"/>
      <c r="Q19" s="56"/>
      <c r="R19" s="56"/>
      <c r="S19" s="56"/>
      <c r="T19" s="56"/>
      <c r="U19" s="56"/>
      <c r="V19" s="1"/>
      <c r="W19" s="1"/>
    </row>
    <row r="20" spans="1:23" ht="19.5" customHeight="1" x14ac:dyDescent="0.25">
      <c r="A20" s="1"/>
      <c r="B20" s="13"/>
      <c r="C20" s="52" t="s">
        <v>25</v>
      </c>
      <c r="D20" s="53">
        <v>0.26</v>
      </c>
      <c r="E20" s="54">
        <v>57</v>
      </c>
      <c r="F20" s="46">
        <f>G10/E20</f>
        <v>25.438596491228068</v>
      </c>
      <c r="G20" s="47">
        <f t="shared" si="0"/>
        <v>240</v>
      </c>
      <c r="H20" s="48">
        <f>(3.14*(F20^2)/4*G10)/1000000</f>
        <v>0.73658683441058781</v>
      </c>
      <c r="I20" s="14"/>
      <c r="J20" s="15"/>
      <c r="K20" s="16"/>
      <c r="L20" s="16"/>
      <c r="M20" s="1"/>
      <c r="N20" s="60">
        <f>ROUNDDOWN(5.73*N15*(N13/2)^2,-1)</f>
        <v>360</v>
      </c>
      <c r="O20" s="1"/>
      <c r="P20" s="1"/>
      <c r="Q20" s="1"/>
      <c r="R20" s="56"/>
      <c r="S20" s="56"/>
      <c r="T20" s="56"/>
      <c r="U20" s="56"/>
      <c r="V20" s="1"/>
      <c r="W20" s="1"/>
    </row>
    <row r="21" spans="1:23" ht="19.5" customHeight="1" x14ac:dyDescent="0.25">
      <c r="A21" s="1"/>
      <c r="B21" s="13"/>
      <c r="C21" s="52" t="s">
        <v>26</v>
      </c>
      <c r="D21" s="53">
        <v>0.13</v>
      </c>
      <c r="E21" s="53">
        <v>39</v>
      </c>
      <c r="F21" s="46">
        <f>G10/E21</f>
        <v>37.179487179487182</v>
      </c>
      <c r="G21" s="47">
        <f t="shared" si="0"/>
        <v>250</v>
      </c>
      <c r="H21" s="48">
        <f>(3.14*(F21^2)/4*G10)/1000000</f>
        <v>1.573419214332676</v>
      </c>
      <c r="I21" s="14"/>
      <c r="J21" s="15"/>
      <c r="K21" s="16"/>
      <c r="L21" s="16"/>
      <c r="M21" s="61" t="s">
        <v>27</v>
      </c>
      <c r="N21" s="61" t="s">
        <v>18</v>
      </c>
      <c r="O21" s="61" t="s">
        <v>28</v>
      </c>
      <c r="P21" s="1"/>
      <c r="Q21" s="1"/>
      <c r="R21" s="1"/>
      <c r="S21" s="1"/>
      <c r="T21" s="1"/>
      <c r="U21" s="1"/>
      <c r="V21" s="56"/>
      <c r="W21" s="56"/>
    </row>
    <row r="22" spans="1:23" ht="19.5" customHeight="1" x14ac:dyDescent="0.25">
      <c r="A22" s="1"/>
      <c r="B22" s="13"/>
      <c r="C22" s="52" t="s">
        <v>29</v>
      </c>
      <c r="D22" s="53">
        <v>0.15</v>
      </c>
      <c r="E22" s="53">
        <v>42</v>
      </c>
      <c r="F22" s="46">
        <f>G10/E22</f>
        <v>34.523809523809526</v>
      </c>
      <c r="G22" s="47">
        <f t="shared" si="0"/>
        <v>250</v>
      </c>
      <c r="H22" s="48">
        <f>(3.14*(F22^2)/4*G10)/1000000</f>
        <v>1.3566726899092973</v>
      </c>
      <c r="I22" s="14"/>
      <c r="J22" s="15"/>
      <c r="K22" s="16"/>
      <c r="L22" s="62"/>
      <c r="M22" s="12"/>
      <c r="N22" s="12"/>
      <c r="O22" s="12"/>
      <c r="P22" s="8"/>
      <c r="Q22" s="56"/>
      <c r="R22" s="1"/>
      <c r="S22" s="1"/>
      <c r="T22" s="1"/>
      <c r="U22" s="1"/>
      <c r="V22" s="1"/>
      <c r="W22" s="1"/>
    </row>
    <row r="23" spans="1:23" ht="19.5" customHeight="1" x14ac:dyDescent="0.25">
      <c r="A23" s="1"/>
      <c r="B23" s="13"/>
      <c r="C23" s="52" t="s">
        <v>30</v>
      </c>
      <c r="D23" s="53">
        <v>0.2</v>
      </c>
      <c r="E23" s="53">
        <v>50</v>
      </c>
      <c r="F23" s="46">
        <f>G10/E23</f>
        <v>29</v>
      </c>
      <c r="G23" s="47">
        <f t="shared" si="0"/>
        <v>240</v>
      </c>
      <c r="H23" s="48">
        <f>(3.14*(F23^2)/4*G10)/1000000</f>
        <v>0.95726825000000015</v>
      </c>
      <c r="I23" s="14"/>
      <c r="J23" s="15"/>
      <c r="K23" s="16"/>
      <c r="L23" s="17"/>
      <c r="M23" s="1"/>
      <c r="N23" s="1"/>
      <c r="O23" s="1"/>
      <c r="P23" s="14"/>
      <c r="Q23" s="56"/>
      <c r="R23" s="1"/>
      <c r="S23" s="1"/>
      <c r="T23" s="1"/>
      <c r="U23" s="1"/>
      <c r="V23" s="1"/>
      <c r="W23" s="1"/>
    </row>
    <row r="24" spans="1:23" ht="19.5" customHeight="1" x14ac:dyDescent="0.25">
      <c r="A24" s="1"/>
      <c r="B24" s="13"/>
      <c r="C24" s="63"/>
      <c r="D24" s="88" t="s">
        <v>31</v>
      </c>
      <c r="E24" s="89"/>
      <c r="F24" s="89"/>
      <c r="G24" s="89"/>
      <c r="H24" s="64"/>
      <c r="I24" s="14"/>
      <c r="J24" s="15"/>
      <c r="K24" s="16"/>
      <c r="L24" s="17"/>
      <c r="M24" s="1"/>
      <c r="N24" s="1"/>
      <c r="O24" s="1"/>
      <c r="P24" s="14"/>
      <c r="Q24" s="56"/>
      <c r="R24" s="1"/>
      <c r="S24" s="1"/>
      <c r="T24" s="1"/>
      <c r="U24" s="1"/>
      <c r="V24" s="1"/>
      <c r="W24" s="1"/>
    </row>
    <row r="25" spans="1:23" ht="19.5" customHeight="1" x14ac:dyDescent="0.25">
      <c r="A25" s="1"/>
      <c r="B25" s="13"/>
      <c r="C25" s="52" t="s">
        <v>32</v>
      </c>
      <c r="D25" s="65">
        <v>0.21</v>
      </c>
      <c r="E25" s="66">
        <f>50*SQRT(D25/0.2)</f>
        <v>51.234753829797988</v>
      </c>
      <c r="F25" s="46">
        <f>G10/E25</f>
        <v>28.301102115507465</v>
      </c>
      <c r="G25" s="47">
        <f>ROUNDDOWN(5.73*D25*(F25/2)^2,-1)</f>
        <v>240</v>
      </c>
      <c r="H25" s="48">
        <f>(3.14*(F25^2)/4*G10)/1000000</f>
        <v>0.91168404761904775</v>
      </c>
      <c r="I25" s="14"/>
      <c r="J25" s="15"/>
      <c r="K25" s="16"/>
      <c r="L25" s="17"/>
      <c r="M25" s="1"/>
      <c r="N25" s="1"/>
      <c r="O25" s="1"/>
      <c r="P25" s="14"/>
      <c r="Q25" s="56"/>
      <c r="R25" s="1"/>
      <c r="S25" s="1"/>
      <c r="T25" s="1"/>
      <c r="U25" s="1"/>
      <c r="V25" s="1"/>
      <c r="W25" s="1"/>
    </row>
    <row r="26" spans="1:23" ht="19.5" customHeight="1" x14ac:dyDescent="0.3">
      <c r="A26" s="1"/>
      <c r="B26" s="13"/>
      <c r="C26" s="1"/>
      <c r="D26" s="1"/>
      <c r="E26" s="1"/>
      <c r="F26" s="1"/>
      <c r="G26" s="1"/>
      <c r="H26" s="1"/>
      <c r="I26" s="14"/>
      <c r="J26" s="15"/>
      <c r="K26" s="16"/>
      <c r="L26" s="17"/>
      <c r="M26" s="67" t="s">
        <v>33</v>
      </c>
      <c r="N26" s="102" t="s">
        <v>34</v>
      </c>
      <c r="O26" s="87"/>
      <c r="P26" s="14"/>
      <c r="Q26" s="56"/>
      <c r="R26" s="1"/>
      <c r="S26" s="1"/>
      <c r="T26" s="1"/>
      <c r="U26" s="1"/>
      <c r="V26" s="1"/>
      <c r="W26" s="1"/>
    </row>
    <row r="27" spans="1:23" ht="19.5" customHeight="1" x14ac:dyDescent="0.3">
      <c r="A27" s="1"/>
      <c r="B27" s="13"/>
      <c r="C27" s="92" t="s">
        <v>35</v>
      </c>
      <c r="D27" s="93"/>
      <c r="E27" s="93"/>
      <c r="F27" s="93"/>
      <c r="G27" s="93"/>
      <c r="H27" s="93"/>
      <c r="I27" s="14"/>
      <c r="J27" s="15"/>
      <c r="K27" s="16"/>
      <c r="L27" s="17"/>
      <c r="M27" s="103" t="s">
        <v>36</v>
      </c>
      <c r="N27" s="87"/>
      <c r="O27" s="87"/>
      <c r="P27" s="14"/>
      <c r="Q27" s="56"/>
      <c r="R27" s="1"/>
      <c r="S27" s="1"/>
      <c r="T27" s="1"/>
      <c r="U27" s="1"/>
      <c r="V27" s="1"/>
      <c r="W27" s="1"/>
    </row>
    <row r="28" spans="1:23" ht="19.5" customHeight="1" x14ac:dyDescent="0.25">
      <c r="A28" s="1"/>
      <c r="B28" s="13"/>
      <c r="C28" s="94"/>
      <c r="D28" s="89"/>
      <c r="E28" s="89"/>
      <c r="F28" s="89"/>
      <c r="G28" s="89"/>
      <c r="H28" s="89"/>
      <c r="I28" s="14"/>
      <c r="J28" s="15"/>
      <c r="K28" s="16"/>
      <c r="L28" s="57"/>
      <c r="M28" s="2"/>
      <c r="N28" s="2"/>
      <c r="O28" s="2"/>
      <c r="P28" s="59"/>
      <c r="Q28" s="56"/>
      <c r="R28" s="1"/>
      <c r="S28" s="1"/>
      <c r="T28" s="1"/>
      <c r="U28" s="1"/>
      <c r="V28" s="1"/>
      <c r="W28" s="1"/>
    </row>
    <row r="29" spans="1:23" ht="19.5" customHeight="1" x14ac:dyDescent="0.25">
      <c r="A29" s="1"/>
      <c r="B29" s="13"/>
      <c r="C29" s="94"/>
      <c r="D29" s="89"/>
      <c r="E29" s="89"/>
      <c r="F29" s="89"/>
      <c r="G29" s="89"/>
      <c r="H29" s="89"/>
      <c r="I29" s="14"/>
      <c r="J29" s="15"/>
      <c r="K29" s="16"/>
      <c r="L29" s="16"/>
      <c r="M29" s="1"/>
      <c r="N29" s="1"/>
      <c r="O29" s="1"/>
      <c r="P29" s="1"/>
      <c r="Q29" s="56"/>
      <c r="R29" s="1"/>
      <c r="S29" s="1"/>
      <c r="T29" s="1"/>
      <c r="U29" s="1"/>
      <c r="V29" s="1"/>
      <c r="W29" s="1"/>
    </row>
    <row r="30" spans="1:23" ht="19.5" customHeight="1" x14ac:dyDescent="0.25">
      <c r="A30" s="1"/>
      <c r="B30" s="13"/>
      <c r="C30" s="94"/>
      <c r="D30" s="89"/>
      <c r="E30" s="89"/>
      <c r="F30" s="89"/>
      <c r="G30" s="89"/>
      <c r="H30" s="89"/>
      <c r="I30" s="14"/>
      <c r="J30" s="15"/>
      <c r="K30" s="16"/>
      <c r="L30" s="16"/>
      <c r="M30" s="1"/>
      <c r="N30" s="1"/>
      <c r="O30" s="1"/>
      <c r="P30" s="1"/>
      <c r="Q30" s="56"/>
      <c r="R30" s="1"/>
      <c r="S30" s="1"/>
      <c r="T30" s="1"/>
      <c r="U30" s="1"/>
      <c r="V30" s="1"/>
      <c r="W30" s="1"/>
    </row>
    <row r="31" spans="1:23" ht="19.5" customHeight="1" x14ac:dyDescent="0.25">
      <c r="A31" s="1"/>
      <c r="B31" s="13"/>
      <c r="C31" s="94"/>
      <c r="D31" s="89"/>
      <c r="E31" s="89"/>
      <c r="F31" s="89"/>
      <c r="G31" s="89"/>
      <c r="H31" s="89"/>
      <c r="I31" s="14"/>
      <c r="J31" s="15"/>
      <c r="K31" s="16"/>
      <c r="L31" s="16"/>
      <c r="M31" s="68"/>
      <c r="N31" s="68"/>
      <c r="O31" s="69"/>
      <c r="P31" s="1"/>
      <c r="Q31" s="1"/>
      <c r="R31" s="1"/>
      <c r="S31" s="1"/>
      <c r="T31" s="1"/>
      <c r="U31" s="1"/>
      <c r="V31" s="1"/>
      <c r="W31" s="1"/>
    </row>
    <row r="32" spans="1:23" ht="19.5" customHeight="1" x14ac:dyDescent="0.25">
      <c r="A32" s="1"/>
      <c r="B32" s="13"/>
      <c r="C32" s="94"/>
      <c r="D32" s="89"/>
      <c r="E32" s="89"/>
      <c r="F32" s="89"/>
      <c r="G32" s="89"/>
      <c r="H32" s="89"/>
      <c r="I32" s="14"/>
      <c r="J32" s="15"/>
      <c r="K32" s="16"/>
      <c r="L32" s="16"/>
      <c r="M32" s="68"/>
      <c r="N32" s="68"/>
      <c r="O32" s="69"/>
      <c r="P32" s="1"/>
      <c r="Q32" s="1"/>
      <c r="R32" s="1"/>
      <c r="S32" s="1"/>
      <c r="T32" s="1"/>
      <c r="U32" s="1"/>
      <c r="V32" s="1"/>
      <c r="W32" s="1"/>
    </row>
    <row r="33" spans="1:23" ht="19.5" customHeight="1" x14ac:dyDescent="0.25">
      <c r="A33" s="1"/>
      <c r="B33" s="13"/>
      <c r="C33" s="94"/>
      <c r="D33" s="89"/>
      <c r="E33" s="89"/>
      <c r="F33" s="89"/>
      <c r="G33" s="89"/>
      <c r="H33" s="89"/>
      <c r="I33" s="14"/>
      <c r="J33" s="15"/>
      <c r="K33" s="16"/>
      <c r="L33" s="16"/>
      <c r="M33" s="68"/>
      <c r="N33" s="68"/>
      <c r="O33" s="69"/>
      <c r="P33" s="1"/>
      <c r="Q33" s="1"/>
      <c r="R33" s="1"/>
      <c r="S33" s="1"/>
      <c r="T33" s="1"/>
      <c r="U33" s="1"/>
      <c r="V33" s="1"/>
      <c r="W33" s="1"/>
    </row>
    <row r="34" spans="1:23" ht="19.5" customHeight="1" x14ac:dyDescent="0.25">
      <c r="A34" s="1"/>
      <c r="B34" s="13"/>
      <c r="C34" s="94"/>
      <c r="D34" s="89"/>
      <c r="E34" s="89"/>
      <c r="F34" s="89"/>
      <c r="G34" s="89"/>
      <c r="H34" s="89"/>
      <c r="I34" s="14"/>
      <c r="J34" s="15"/>
      <c r="K34" s="16"/>
      <c r="L34" s="16"/>
      <c r="M34" s="68"/>
      <c r="N34" s="68"/>
      <c r="O34" s="69"/>
      <c r="P34" s="1"/>
      <c r="Q34" s="1"/>
      <c r="R34" s="1"/>
      <c r="S34" s="1"/>
      <c r="T34" s="1"/>
      <c r="U34" s="1"/>
      <c r="V34" s="1"/>
      <c r="W34" s="1"/>
    </row>
    <row r="35" spans="1:23" ht="19.5" customHeight="1" x14ac:dyDescent="0.25">
      <c r="A35" s="1"/>
      <c r="B35" s="13"/>
      <c r="C35" s="94"/>
      <c r="D35" s="89"/>
      <c r="E35" s="89"/>
      <c r="F35" s="89"/>
      <c r="G35" s="89"/>
      <c r="H35" s="89"/>
      <c r="I35" s="14"/>
      <c r="J35" s="15"/>
      <c r="K35" s="16"/>
      <c r="L35" s="16"/>
      <c r="M35" s="70"/>
      <c r="N35" s="70"/>
      <c r="O35" s="1"/>
      <c r="P35" s="1"/>
      <c r="Q35" s="1"/>
      <c r="R35" s="1"/>
      <c r="S35" s="1"/>
      <c r="T35" s="1"/>
      <c r="U35" s="1"/>
      <c r="V35" s="1"/>
      <c r="W35" s="1"/>
    </row>
    <row r="36" spans="1:23" ht="19.5" customHeight="1" x14ac:dyDescent="0.25">
      <c r="A36" s="1"/>
      <c r="B36" s="13"/>
      <c r="C36" s="94"/>
      <c r="D36" s="89"/>
      <c r="E36" s="89"/>
      <c r="F36" s="89"/>
      <c r="G36" s="89"/>
      <c r="H36" s="89"/>
      <c r="I36" s="14"/>
      <c r="J36" s="15"/>
      <c r="K36" s="16"/>
      <c r="L36" s="69"/>
      <c r="M36" s="71"/>
      <c r="N36" s="71"/>
      <c r="O36" s="72"/>
      <c r="P36" s="72"/>
      <c r="Q36" s="72"/>
      <c r="R36" s="72"/>
      <c r="S36" s="72"/>
      <c r="T36" s="72"/>
      <c r="U36" s="72"/>
      <c r="V36" s="72"/>
      <c r="W36" s="72"/>
    </row>
    <row r="37" spans="1:23" ht="19.5" customHeight="1" x14ac:dyDescent="0.25">
      <c r="A37" s="1"/>
      <c r="B37" s="73"/>
      <c r="C37" s="74"/>
      <c r="D37" s="74"/>
      <c r="E37" s="74"/>
      <c r="F37" s="74"/>
      <c r="G37" s="74"/>
      <c r="H37" s="74"/>
      <c r="I37" s="59"/>
      <c r="J37" s="15"/>
      <c r="K37" s="16"/>
      <c r="L37" s="69"/>
      <c r="M37" s="75" t="s">
        <v>26</v>
      </c>
      <c r="N37" s="76">
        <v>0.13</v>
      </c>
      <c r="O37" s="76">
        <v>39</v>
      </c>
      <c r="P37" s="72"/>
      <c r="Q37" s="72"/>
      <c r="R37" s="72"/>
      <c r="S37" s="72"/>
      <c r="T37" s="72"/>
      <c r="U37" s="72"/>
      <c r="V37" s="72"/>
      <c r="W37" s="72"/>
    </row>
    <row r="38" spans="1:23" ht="19.5" customHeight="1" x14ac:dyDescent="0.25">
      <c r="A38" s="1"/>
      <c r="B38" s="1"/>
      <c r="C38" s="77"/>
      <c r="D38" s="74"/>
      <c r="E38" s="74"/>
      <c r="F38" s="74"/>
      <c r="G38" s="74"/>
      <c r="H38" s="19"/>
      <c r="I38" s="1"/>
      <c r="J38" s="15"/>
      <c r="K38" s="16"/>
      <c r="L38" s="69"/>
      <c r="M38" s="75" t="s">
        <v>30</v>
      </c>
      <c r="N38" s="76">
        <v>0.2</v>
      </c>
      <c r="O38" s="76">
        <v>50</v>
      </c>
      <c r="P38" s="72"/>
      <c r="Q38" s="72"/>
      <c r="R38" s="72"/>
      <c r="S38" s="72"/>
      <c r="T38" s="72"/>
      <c r="U38" s="72"/>
      <c r="V38" s="72"/>
      <c r="W38" s="72"/>
    </row>
    <row r="39" spans="1:23" ht="19.5" customHeight="1" x14ac:dyDescent="0.25">
      <c r="A39" s="1"/>
      <c r="B39" s="5"/>
      <c r="C39" s="18"/>
      <c r="D39" s="19"/>
      <c r="E39" s="19"/>
      <c r="F39" s="19"/>
      <c r="G39" s="19"/>
      <c r="H39" s="78"/>
      <c r="I39" s="8"/>
      <c r="J39" s="15"/>
      <c r="K39" s="16"/>
      <c r="L39" s="69"/>
      <c r="M39" s="75" t="s">
        <v>29</v>
      </c>
      <c r="N39" s="76">
        <v>0.15</v>
      </c>
      <c r="O39" s="76">
        <v>42</v>
      </c>
      <c r="P39" s="72"/>
      <c r="Q39" s="72"/>
      <c r="R39" s="72"/>
      <c r="S39" s="72"/>
      <c r="T39" s="72"/>
      <c r="U39" s="72"/>
      <c r="V39" s="72"/>
      <c r="W39" s="72"/>
    </row>
    <row r="40" spans="1:23" ht="19.5" customHeight="1" x14ac:dyDescent="0.25">
      <c r="A40" s="1"/>
      <c r="B40" s="13"/>
      <c r="C40" s="104" t="s">
        <v>37</v>
      </c>
      <c r="D40" s="93"/>
      <c r="E40" s="93"/>
      <c r="F40" s="93"/>
      <c r="G40" s="93"/>
      <c r="H40" s="93"/>
      <c r="I40" s="14"/>
      <c r="J40" s="15"/>
      <c r="K40" s="16"/>
      <c r="L40" s="69"/>
      <c r="M40" s="72" t="s">
        <v>32</v>
      </c>
      <c r="N40" s="72">
        <f t="shared" ref="N40:O40" si="1">D25</f>
        <v>0.21</v>
      </c>
      <c r="O40" s="72">
        <f t="shared" si="1"/>
        <v>51.234753829797988</v>
      </c>
      <c r="P40" s="72"/>
      <c r="Q40" s="72"/>
      <c r="R40" s="72"/>
      <c r="S40" s="72"/>
      <c r="T40" s="72"/>
      <c r="U40" s="72"/>
      <c r="V40" s="72"/>
      <c r="W40" s="72"/>
    </row>
    <row r="41" spans="1:23" ht="19.5" customHeight="1" x14ac:dyDescent="0.25">
      <c r="A41" s="1"/>
      <c r="B41" s="13"/>
      <c r="C41" s="94"/>
      <c r="D41" s="89"/>
      <c r="E41" s="89"/>
      <c r="F41" s="89"/>
      <c r="G41" s="89"/>
      <c r="H41" s="89"/>
      <c r="I41" s="14"/>
      <c r="J41" s="15"/>
      <c r="K41" s="16"/>
      <c r="L41" s="69"/>
      <c r="M41" s="75" t="s">
        <v>38</v>
      </c>
      <c r="N41" s="76">
        <v>0.1</v>
      </c>
      <c r="O41" s="76">
        <v>35</v>
      </c>
      <c r="P41" s="72"/>
      <c r="Q41" s="72"/>
      <c r="R41" s="72"/>
      <c r="S41" s="72"/>
      <c r="T41" s="72"/>
      <c r="U41" s="72"/>
      <c r="V41" s="72"/>
      <c r="W41" s="72"/>
    </row>
    <row r="42" spans="1:23" ht="19.5" customHeight="1" x14ac:dyDescent="0.25">
      <c r="A42" s="1"/>
      <c r="B42" s="13"/>
      <c r="C42" s="94"/>
      <c r="D42" s="89"/>
      <c r="E42" s="89"/>
      <c r="F42" s="89"/>
      <c r="G42" s="89"/>
      <c r="H42" s="89"/>
      <c r="I42" s="14"/>
      <c r="J42" s="15"/>
      <c r="K42" s="16"/>
      <c r="L42" s="69"/>
      <c r="M42" s="75" t="s">
        <v>23</v>
      </c>
      <c r="N42" s="76">
        <v>0.18</v>
      </c>
      <c r="O42" s="76">
        <v>47</v>
      </c>
      <c r="P42" s="72"/>
      <c r="Q42" s="72"/>
      <c r="R42" s="72"/>
      <c r="S42" s="72"/>
      <c r="T42" s="72"/>
      <c r="U42" s="72"/>
      <c r="V42" s="72"/>
      <c r="W42" s="72"/>
    </row>
    <row r="43" spans="1:23" ht="19.5" customHeight="1" x14ac:dyDescent="0.25">
      <c r="A43" s="1"/>
      <c r="B43" s="13"/>
      <c r="C43" s="1"/>
      <c r="D43" s="1"/>
      <c r="E43" s="1"/>
      <c r="F43" s="1"/>
      <c r="G43" s="1"/>
      <c r="H43" s="1"/>
      <c r="I43" s="14"/>
      <c r="J43" s="15"/>
      <c r="K43" s="16"/>
      <c r="L43" s="69"/>
      <c r="M43" s="75" t="s">
        <v>9</v>
      </c>
      <c r="N43" s="76">
        <v>0.21</v>
      </c>
      <c r="O43" s="76">
        <v>52</v>
      </c>
      <c r="P43" s="72"/>
      <c r="Q43" s="72"/>
      <c r="R43" s="72"/>
      <c r="S43" s="72"/>
      <c r="T43" s="72"/>
      <c r="U43" s="72"/>
      <c r="V43" s="72"/>
      <c r="W43" s="72"/>
    </row>
    <row r="44" spans="1:23" ht="19.5" customHeight="1" x14ac:dyDescent="0.25">
      <c r="A44" s="1"/>
      <c r="B44" s="13"/>
      <c r="C44" s="86" t="s">
        <v>39</v>
      </c>
      <c r="D44" s="87"/>
      <c r="E44" s="87"/>
      <c r="F44" s="87"/>
      <c r="G44" s="79">
        <v>48</v>
      </c>
      <c r="H44" s="22"/>
      <c r="I44" s="14"/>
      <c r="J44" s="15"/>
      <c r="K44" s="16"/>
      <c r="L44" s="69"/>
      <c r="M44" s="80" t="s">
        <v>25</v>
      </c>
      <c r="N44" s="81">
        <v>0.26</v>
      </c>
      <c r="O44" s="81">
        <v>57</v>
      </c>
      <c r="P44" s="72"/>
      <c r="Q44" s="72"/>
      <c r="R44" s="72"/>
      <c r="S44" s="72"/>
      <c r="T44" s="72"/>
      <c r="U44" s="72"/>
      <c r="V44" s="72"/>
      <c r="W44" s="72"/>
    </row>
    <row r="45" spans="1:23" ht="19.5" customHeight="1" x14ac:dyDescent="0.25">
      <c r="A45" s="1"/>
      <c r="B45" s="13"/>
      <c r="C45" s="26"/>
      <c r="D45" s="26"/>
      <c r="E45" s="1"/>
      <c r="F45" s="27"/>
      <c r="G45" s="27"/>
      <c r="H45" s="27"/>
      <c r="I45" s="14"/>
      <c r="J45" s="15"/>
      <c r="K45" s="16"/>
      <c r="L45" s="69"/>
      <c r="M45" s="80"/>
      <c r="N45" s="81"/>
      <c r="O45" s="81"/>
      <c r="P45" s="72"/>
      <c r="Q45" s="72"/>
      <c r="R45" s="72"/>
      <c r="S45" s="72"/>
      <c r="T45" s="72"/>
      <c r="U45" s="72"/>
      <c r="V45" s="72"/>
      <c r="W45" s="72"/>
    </row>
    <row r="46" spans="1:23" ht="19.5" customHeight="1" x14ac:dyDescent="0.25">
      <c r="A46" s="1"/>
      <c r="B46" s="13"/>
      <c r="C46" s="92" t="s">
        <v>40</v>
      </c>
      <c r="D46" s="93"/>
      <c r="E46" s="93"/>
      <c r="F46" s="93"/>
      <c r="G46" s="93"/>
      <c r="H46" s="93"/>
      <c r="I46" s="14"/>
      <c r="J46" s="15"/>
      <c r="K46" s="16"/>
      <c r="L46" s="69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</row>
    <row r="47" spans="1:23" ht="19.5" customHeight="1" x14ac:dyDescent="0.25">
      <c r="A47" s="1"/>
      <c r="B47" s="13"/>
      <c r="C47" s="94"/>
      <c r="D47" s="89"/>
      <c r="E47" s="89"/>
      <c r="F47" s="89"/>
      <c r="G47" s="89"/>
      <c r="H47" s="89"/>
      <c r="I47" s="14"/>
      <c r="J47" s="15"/>
      <c r="K47" s="16"/>
      <c r="L47" s="16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ht="19.5" customHeight="1" x14ac:dyDescent="0.25">
      <c r="A48" s="1"/>
      <c r="B48" s="13"/>
      <c r="C48" s="95"/>
      <c r="D48" s="96"/>
      <c r="E48" s="96"/>
      <c r="F48" s="96"/>
      <c r="G48" s="96"/>
      <c r="H48" s="96"/>
      <c r="I48" s="14"/>
      <c r="J48" s="15"/>
      <c r="K48" s="16"/>
      <c r="L48" s="16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ht="19.5" customHeight="1" x14ac:dyDescent="0.25">
      <c r="A49" s="1"/>
      <c r="B49" s="13"/>
      <c r="C49" s="97" t="s">
        <v>13</v>
      </c>
      <c r="D49" s="98"/>
      <c r="E49" s="99"/>
      <c r="F49" s="90" t="s">
        <v>41</v>
      </c>
      <c r="G49" s="90" t="s">
        <v>15</v>
      </c>
      <c r="H49" s="90" t="s">
        <v>16</v>
      </c>
      <c r="I49" s="14"/>
      <c r="J49" s="15"/>
      <c r="K49" s="16"/>
      <c r="L49" s="16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ht="19.5" customHeight="1" x14ac:dyDescent="0.25">
      <c r="A50" s="1"/>
      <c r="B50" s="13"/>
      <c r="C50" s="100"/>
      <c r="D50" s="96"/>
      <c r="E50" s="101"/>
      <c r="F50" s="91"/>
      <c r="G50" s="91"/>
      <c r="H50" s="91"/>
      <c r="I50" s="14"/>
      <c r="J50" s="15"/>
      <c r="K50" s="16"/>
      <c r="L50" s="16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ht="19.5" customHeight="1" x14ac:dyDescent="0.25">
      <c r="A51" s="1"/>
      <c r="B51" s="13"/>
      <c r="C51" s="82" t="s">
        <v>38</v>
      </c>
      <c r="D51" s="83">
        <v>0.1</v>
      </c>
      <c r="E51" s="83">
        <v>35</v>
      </c>
      <c r="F51" s="46">
        <f>G44*E51</f>
        <v>1680</v>
      </c>
      <c r="G51" s="47">
        <f>ROUNDDOWN(5.73*D51*(G44/2)^2,-1)</f>
        <v>330</v>
      </c>
      <c r="H51" s="48">
        <f>(3.14*(G44^2)/4*F51)/1000000</f>
        <v>3.0385152</v>
      </c>
      <c r="I51" s="14"/>
      <c r="J51" s="15"/>
      <c r="K51" s="16"/>
      <c r="L51" s="16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ht="19.5" customHeight="1" x14ac:dyDescent="0.25">
      <c r="A52" s="1"/>
      <c r="B52" s="13"/>
      <c r="C52" s="82" t="s">
        <v>23</v>
      </c>
      <c r="D52" s="84">
        <v>0.18</v>
      </c>
      <c r="E52" s="85">
        <v>47</v>
      </c>
      <c r="F52" s="46">
        <f>G44*E52</f>
        <v>2256</v>
      </c>
      <c r="G52" s="47">
        <f>ROUNDDOWN(5.73*D52*(G44/2)^2,-1)</f>
        <v>590</v>
      </c>
      <c r="H52" s="48">
        <f>(3.14*(G44^2)/4*F52)/1000000</f>
        <v>4.0802918400000001</v>
      </c>
      <c r="I52" s="14"/>
      <c r="J52" s="15"/>
      <c r="K52" s="16"/>
      <c r="L52" s="16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ht="19.5" customHeight="1" x14ac:dyDescent="0.25">
      <c r="A53" s="1"/>
      <c r="B53" s="13"/>
      <c r="C53" s="82" t="s">
        <v>9</v>
      </c>
      <c r="D53" s="84">
        <v>0.21</v>
      </c>
      <c r="E53" s="85">
        <v>52</v>
      </c>
      <c r="F53" s="46">
        <f>G44*E53</f>
        <v>2496</v>
      </c>
      <c r="G53" s="47">
        <f>ROUNDDOWN(5.73*D53*(G44/2)^2,-1)</f>
        <v>690</v>
      </c>
      <c r="H53" s="48">
        <f>(3.14*(G44^2)/4*F53)/1000000</f>
        <v>4.5143654400000006</v>
      </c>
      <c r="I53" s="14"/>
      <c r="J53" s="15"/>
      <c r="K53" s="16"/>
      <c r="L53" s="16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ht="19.5" customHeight="1" x14ac:dyDescent="0.25">
      <c r="A54" s="1"/>
      <c r="B54" s="13"/>
      <c r="C54" s="82" t="s">
        <v>25</v>
      </c>
      <c r="D54" s="84">
        <v>0.26</v>
      </c>
      <c r="E54" s="85">
        <v>57</v>
      </c>
      <c r="F54" s="46">
        <f>G44*E54</f>
        <v>2736</v>
      </c>
      <c r="G54" s="47">
        <f>ROUNDDOWN(5.73*D54*(G44/2)^2,-1)</f>
        <v>850</v>
      </c>
      <c r="H54" s="48">
        <f>(3.14*(G44^2)/4*F54)/1000000</f>
        <v>4.9484390400000002</v>
      </c>
      <c r="I54" s="14"/>
      <c r="J54" s="15"/>
      <c r="K54" s="16"/>
      <c r="L54" s="16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ht="19.5" customHeight="1" x14ac:dyDescent="0.25">
      <c r="A55" s="1"/>
      <c r="B55" s="13"/>
      <c r="C55" s="82" t="s">
        <v>26</v>
      </c>
      <c r="D55" s="84">
        <v>0.13</v>
      </c>
      <c r="E55" s="85">
        <v>39</v>
      </c>
      <c r="F55" s="46">
        <f>G44*E55</f>
        <v>1872</v>
      </c>
      <c r="G55" s="47">
        <f>ROUNDDOWN(5.73*D55*(G44/2)^2,-1)</f>
        <v>420</v>
      </c>
      <c r="H55" s="48">
        <f>(3.14*(G44^2)/4*F55)/1000000</f>
        <v>3.38577408</v>
      </c>
      <c r="I55" s="14"/>
      <c r="J55" s="15"/>
      <c r="K55" s="16"/>
      <c r="L55" s="16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ht="19.5" customHeight="1" x14ac:dyDescent="0.25">
      <c r="A56" s="1"/>
      <c r="B56" s="13"/>
      <c r="C56" s="82" t="s">
        <v>29</v>
      </c>
      <c r="D56" s="84">
        <v>0.15</v>
      </c>
      <c r="E56" s="85">
        <v>42</v>
      </c>
      <c r="F56" s="46">
        <f>G44*E56</f>
        <v>2016</v>
      </c>
      <c r="G56" s="47">
        <f>ROUNDDOWN(5.73*D56*(G44/2)^2,-1)</f>
        <v>490</v>
      </c>
      <c r="H56" s="48">
        <f>(3.14*(G44^2)/4*F56)/1000000</f>
        <v>3.6462182400000001</v>
      </c>
      <c r="I56" s="14"/>
      <c r="J56" s="15"/>
      <c r="K56" s="40"/>
      <c r="L56" s="16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1:23" ht="19.5" customHeight="1" x14ac:dyDescent="0.25">
      <c r="A57" s="1"/>
      <c r="B57" s="13"/>
      <c r="C57" s="82" t="s">
        <v>30</v>
      </c>
      <c r="D57" s="84">
        <v>0.2</v>
      </c>
      <c r="E57" s="85">
        <v>50</v>
      </c>
      <c r="F57" s="46">
        <f>G44*E57</f>
        <v>2400</v>
      </c>
      <c r="G57" s="47">
        <f>ROUNDDOWN(5.73*D57*(G44/2)^2,-1)</f>
        <v>660</v>
      </c>
      <c r="H57" s="48">
        <f>(3.14*(G44^2)/4*F57)/1000000</f>
        <v>4.3407359999999997</v>
      </c>
      <c r="I57" s="14"/>
      <c r="J57" s="15"/>
      <c r="K57" s="40"/>
      <c r="L57" s="16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1:23" ht="19.5" customHeight="1" x14ac:dyDescent="0.25">
      <c r="A58" s="1"/>
      <c r="B58" s="73"/>
      <c r="C58" s="2"/>
      <c r="D58" s="2"/>
      <c r="E58" s="2"/>
      <c r="F58" s="2"/>
      <c r="G58" s="2"/>
      <c r="H58" s="2"/>
      <c r="I58" s="59"/>
      <c r="J58" s="15"/>
      <c r="K58" s="40"/>
      <c r="L58" s="16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1:23" ht="19.5" customHeight="1" x14ac:dyDescent="0.25">
      <c r="A59" s="1"/>
      <c r="B59" s="1"/>
      <c r="C59" s="1"/>
      <c r="D59" s="1"/>
      <c r="E59" s="1"/>
      <c r="F59" s="1"/>
      <c r="G59" s="1"/>
      <c r="H59" s="1"/>
      <c r="I59" s="1"/>
      <c r="J59" s="15"/>
      <c r="K59" s="40"/>
      <c r="L59" s="16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1:23" ht="19.5" customHeight="1" x14ac:dyDescent="0.25">
      <c r="A60" s="1"/>
      <c r="B60" s="1"/>
      <c r="C60" s="1"/>
      <c r="D60" s="1"/>
      <c r="E60" s="1"/>
      <c r="F60" s="1"/>
      <c r="G60" s="1"/>
      <c r="H60" s="1"/>
      <c r="I60" s="1"/>
      <c r="J60" s="15"/>
      <c r="K60" s="40"/>
      <c r="L60" s="16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1:23" ht="19.5" hidden="1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J61" s="15"/>
      <c r="K61" s="40"/>
      <c r="L61" s="16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1:23" ht="19.5" hidden="1" customHeight="1" x14ac:dyDescent="0.25">
      <c r="A62" s="1"/>
      <c r="B62" s="1"/>
      <c r="C62" s="1"/>
      <c r="D62" s="1"/>
      <c r="E62" s="1"/>
      <c r="F62" s="1"/>
      <c r="G62" s="1"/>
      <c r="H62" s="1"/>
      <c r="I62" s="1"/>
      <c r="J62" s="15"/>
      <c r="K62" s="40"/>
      <c r="L62" s="16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1:23" ht="19.5" hidden="1" customHeight="1" x14ac:dyDescent="0.25">
      <c r="A63" s="1"/>
      <c r="B63" s="1"/>
      <c r="C63" s="1"/>
      <c r="D63" s="1"/>
      <c r="E63" s="1"/>
      <c r="F63" s="1"/>
      <c r="G63" s="1"/>
      <c r="H63" s="1"/>
      <c r="I63" s="1"/>
      <c r="J63" s="15"/>
      <c r="K63" s="40"/>
      <c r="L63" s="16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1:23" ht="19.5" hidden="1" customHeight="1" x14ac:dyDescent="0.25">
      <c r="A64" s="1"/>
      <c r="B64" s="1"/>
      <c r="C64" s="1"/>
      <c r="D64" s="1"/>
      <c r="E64" s="1"/>
      <c r="F64" s="1"/>
      <c r="G64" s="1"/>
      <c r="H64" s="1"/>
      <c r="I64" s="1"/>
      <c r="J64" s="15"/>
      <c r="K64" s="40"/>
      <c r="L64" s="16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1:23" ht="19.5" hidden="1" customHeight="1" x14ac:dyDescent="0.25">
      <c r="A65" s="1"/>
      <c r="B65" s="1"/>
      <c r="C65" s="1"/>
      <c r="D65" s="1"/>
      <c r="E65" s="1"/>
      <c r="F65" s="1"/>
      <c r="G65" s="1"/>
      <c r="H65" s="1"/>
      <c r="I65" s="1"/>
      <c r="J65" s="15"/>
      <c r="K65" s="40"/>
      <c r="L65" s="16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1:23" ht="19.5" hidden="1" customHeight="1" x14ac:dyDescent="0.25">
      <c r="A66" s="1"/>
      <c r="B66" s="1"/>
      <c r="C66" s="1"/>
      <c r="D66" s="1"/>
      <c r="E66" s="1"/>
      <c r="F66" s="1"/>
      <c r="G66" s="1"/>
      <c r="H66" s="1"/>
      <c r="I66" s="1"/>
      <c r="J66" s="15"/>
      <c r="K66" s="40"/>
      <c r="L66" s="16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1:23" ht="19.5" hidden="1" customHeight="1" x14ac:dyDescent="0.25">
      <c r="A67" s="1"/>
      <c r="B67" s="1"/>
      <c r="C67" s="1"/>
      <c r="D67" s="1"/>
      <c r="E67" s="1"/>
      <c r="F67" s="1"/>
      <c r="G67" s="1"/>
      <c r="H67" s="1"/>
      <c r="I67" s="1"/>
      <c r="J67" s="15"/>
      <c r="K67" s="40"/>
      <c r="L67" s="16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1:23" ht="19.5" hidden="1" customHeight="1" x14ac:dyDescent="0.25">
      <c r="A68" s="1"/>
      <c r="B68" s="1"/>
      <c r="C68" s="1"/>
      <c r="D68" s="1"/>
      <c r="E68" s="1"/>
      <c r="F68" s="1"/>
      <c r="G68" s="1"/>
      <c r="H68" s="1"/>
      <c r="I68" s="1"/>
      <c r="J68" s="15"/>
      <c r="K68" s="40"/>
      <c r="L68" s="16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23" ht="19.5" hidden="1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5"/>
      <c r="K69" s="40"/>
      <c r="L69" s="16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23" ht="18" hidden="1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5"/>
      <c r="K70" s="40"/>
      <c r="L70" s="16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23" ht="18" hidden="1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5"/>
      <c r="K71" s="40"/>
      <c r="L71" s="16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23" ht="18" hidden="1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5"/>
      <c r="K72" s="40"/>
      <c r="L72" s="16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23" ht="18" hidden="1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5"/>
      <c r="K73" s="40"/>
      <c r="L73" s="16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23" ht="18" hidden="1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5"/>
      <c r="K74" s="40"/>
      <c r="L74" s="16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1:23" ht="18" hidden="1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5"/>
      <c r="K75" s="40"/>
      <c r="L75" s="16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1:23" ht="18" hidden="1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5"/>
      <c r="K76" s="40"/>
      <c r="L76" s="16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1:23" ht="18" hidden="1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5"/>
      <c r="K77" s="40"/>
      <c r="L77" s="16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1:23" ht="18" hidden="1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5"/>
      <c r="K78" s="40"/>
      <c r="L78" s="16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1:23" ht="18" hidden="1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5"/>
      <c r="K79" s="40"/>
      <c r="L79" s="16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1:23" ht="18" hidden="1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5"/>
      <c r="K80" s="40"/>
      <c r="L80" s="16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1:23" ht="15.75" hidden="1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5"/>
      <c r="K81" s="40"/>
      <c r="L81" s="16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1:23" ht="15.75" hidden="1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5"/>
      <c r="K82" s="40"/>
      <c r="L82" s="16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1:23" ht="15.75" hidden="1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5"/>
      <c r="K83" s="40"/>
      <c r="L83" s="16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1:23" ht="15.75" hidden="1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5"/>
      <c r="K84" s="40"/>
      <c r="L84" s="16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1:23" ht="15.75" hidden="1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5"/>
      <c r="K85" s="40"/>
      <c r="L85" s="16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1:23" ht="15.75" hidden="1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5"/>
      <c r="K86" s="40"/>
      <c r="L86" s="16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1:23" ht="15.75" hidden="1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5"/>
      <c r="K87" s="40"/>
      <c r="L87" s="40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1:23" ht="15.75" hidden="1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5"/>
      <c r="K88" s="40"/>
      <c r="L88" s="40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1:23" ht="15.75" hidden="1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5"/>
      <c r="K89" s="40"/>
      <c r="L89" s="40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1:23" ht="15.75" hidden="1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5"/>
      <c r="K90" s="40"/>
      <c r="L90" s="40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1:23" ht="15.75" hidden="1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5"/>
      <c r="K91" s="40"/>
      <c r="L91" s="40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1:23" ht="15.75" hidden="1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5"/>
      <c r="K92" s="40"/>
      <c r="L92" s="40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1:23" ht="15.75" hidden="1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5"/>
      <c r="K93" s="40"/>
      <c r="L93" s="40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1:23" ht="15.75" hidden="1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5"/>
      <c r="K94" s="40"/>
      <c r="L94" s="40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1:23" ht="15.75" hidden="1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5"/>
      <c r="K95" s="40"/>
      <c r="L95" s="40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1:23" ht="15.75" hidden="1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5"/>
      <c r="K96" s="40"/>
      <c r="L96" s="40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 ht="15.75" hidden="1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5"/>
      <c r="K97" s="40"/>
      <c r="L97" s="40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 ht="15.75" hidden="1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5"/>
      <c r="K98" s="40"/>
      <c r="L98" s="40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 ht="15.75" hidden="1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5"/>
      <c r="K99" s="40"/>
      <c r="L99" s="40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 ht="15.75" hidden="1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5"/>
      <c r="K100" s="40"/>
      <c r="L100" s="40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 ht="15.75" hidden="1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5"/>
      <c r="K101" s="40"/>
      <c r="L101" s="40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 ht="15.75" hidden="1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5"/>
      <c r="K102" s="40"/>
      <c r="L102" s="40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 ht="15.75" hidden="1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5"/>
      <c r="K103" s="40"/>
      <c r="L103" s="40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3" ht="15.75" hidden="1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5"/>
      <c r="K104" s="40"/>
      <c r="L104" s="40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1:23" ht="15.75" hidden="1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56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23" ht="15.75" hidden="1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1:23" ht="15.75" hidden="1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1:23" ht="15.75" hidden="1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1:23" ht="15.75" hidden="1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spans="1:23" ht="15.75" hidden="1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spans="1:23" ht="15.75" hidden="1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spans="1:23" ht="15.75" hidden="1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spans="1:23" ht="15.75" hidden="1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1:23" ht="15.75" hidden="1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1:23" ht="15.75" hidden="1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1:23" ht="15.75" hidden="1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1:23" ht="15.75" hidden="1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1:23" ht="15.75" hidden="1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1:23" ht="15.75" hidden="1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1:23" ht="15.75" hidden="1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spans="1:23" ht="15.75" hidden="1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spans="1:23" ht="15.75" hidden="1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spans="1:23" ht="15.75" hidden="1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spans="1:23" ht="15.75" hidden="1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spans="1:23" ht="15.75" hidden="1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spans="1:23" ht="15.75" hidden="1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spans="1:23" ht="15.75" hidden="1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spans="1:23" ht="15.75" hidden="1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spans="1:23" ht="15.75" hidden="1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spans="1:23" ht="15.75" hidden="1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</row>
    <row r="131" spans="1:23" ht="15.75" hidden="1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</row>
    <row r="132" spans="1:23" ht="15.75" hidden="1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</row>
    <row r="133" spans="1:23" ht="15.75" hidden="1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</row>
  </sheetData>
  <mergeCells count="21">
    <mergeCell ref="M3:O3"/>
    <mergeCell ref="C3:G3"/>
    <mergeCell ref="H15:H16"/>
    <mergeCell ref="G15:G16"/>
    <mergeCell ref="C10:F10"/>
    <mergeCell ref="C5:H8"/>
    <mergeCell ref="M5:O9"/>
    <mergeCell ref="C12:H14"/>
    <mergeCell ref="N26:O26"/>
    <mergeCell ref="M27:O27"/>
    <mergeCell ref="C15:E16"/>
    <mergeCell ref="F15:F16"/>
    <mergeCell ref="C40:H42"/>
    <mergeCell ref="C44:F44"/>
    <mergeCell ref="D24:G24"/>
    <mergeCell ref="H49:H50"/>
    <mergeCell ref="C46:H48"/>
    <mergeCell ref="C49:E50"/>
    <mergeCell ref="F49:F50"/>
    <mergeCell ref="G49:G50"/>
    <mergeCell ref="C27:H36"/>
  </mergeCells>
  <dataValidations count="1">
    <dataValidation type="list" allowBlank="1" showErrorMessage="1" sqref="N12">
      <formula1>$C$17:$C$25</formula1>
    </dataValidation>
  </dataValidations>
  <hyperlinks>
    <hyperlink ref="N26" r:id="rId1"/>
  </hyperlinks>
  <pageMargins left="0.7" right="0.7" top="0.75" bottom="0.75" header="0" footer="0"/>
  <pageSetup paperSize="9" orientation="portrait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Проектирование и режимы РК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 Сергей Николаевич</dc:creator>
  <cp:lastModifiedBy>Юрий</cp:lastModifiedBy>
  <dcterms:created xsi:type="dcterms:W3CDTF">2017-05-23T08:40:31Z</dcterms:created>
  <dcterms:modified xsi:type="dcterms:W3CDTF">2019-03-07T16:07:22Z</dcterms:modified>
</cp:coreProperties>
</file>