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0" windowHeight="11250"/>
  </bookViews>
  <sheets>
    <sheet name="Расчет" sheetId="1" r:id="rId1"/>
    <sheet name="Исходные графики" sheetId="3" r:id="rId2"/>
    <sheet name="Вывод формул" sheetId="4" r:id="rId3"/>
  </sheets>
  <calcPr calcId="152510"/>
</workbook>
</file>

<file path=xl/calcChain.xml><?xml version="1.0" encoding="utf-8"?>
<calcChain xmlns="http://schemas.openxmlformats.org/spreadsheetml/2006/main">
  <c r="H5" i="1" l="1"/>
  <c r="J4" i="1"/>
  <c r="F4" i="1"/>
  <c r="R4" i="1"/>
  <c r="I4" i="1"/>
  <c r="E4" i="1"/>
  <c r="P4" i="1"/>
  <c r="O4" i="1"/>
  <c r="Q4" i="1"/>
  <c r="C5" i="1"/>
  <c r="J5" i="1"/>
  <c r="F5" i="1"/>
  <c r="R5" i="1"/>
  <c r="I5" i="1"/>
  <c r="E5" i="1"/>
  <c r="P5" i="1"/>
  <c r="O5" i="1"/>
  <c r="Q5" i="1"/>
  <c r="C6" i="1"/>
  <c r="H6" i="1"/>
  <c r="J6" i="1"/>
  <c r="F6" i="1"/>
  <c r="R6" i="1"/>
  <c r="E6" i="1"/>
  <c r="I6" i="1"/>
  <c r="P6" i="1"/>
  <c r="O6" i="1"/>
  <c r="Q6" i="1"/>
  <c r="C7" i="1"/>
  <c r="H7" i="1"/>
  <c r="J7" i="1"/>
  <c r="F7" i="1"/>
  <c r="R7" i="1"/>
  <c r="E7" i="1"/>
  <c r="I7" i="1"/>
  <c r="P7" i="1"/>
  <c r="O7" i="1"/>
  <c r="Q7" i="1"/>
  <c r="C8" i="1"/>
  <c r="H8" i="1"/>
  <c r="J8" i="1"/>
  <c r="F8" i="1"/>
  <c r="R8" i="1"/>
  <c r="E8" i="1"/>
  <c r="I8" i="1"/>
  <c r="P8" i="1"/>
  <c r="O8" i="1"/>
  <c r="Q8" i="1"/>
  <c r="C9" i="1"/>
  <c r="H9" i="1"/>
  <c r="J9" i="1"/>
  <c r="F9" i="1"/>
  <c r="R9" i="1"/>
  <c r="E9" i="1"/>
  <c r="I9" i="1"/>
  <c r="P9" i="1"/>
  <c r="O9" i="1"/>
  <c r="Q9" i="1"/>
  <c r="C10" i="1"/>
  <c r="H10" i="1"/>
  <c r="J10" i="1"/>
  <c r="F10" i="1"/>
  <c r="R10" i="1"/>
  <c r="E10" i="1"/>
  <c r="I10" i="1"/>
  <c r="P10" i="1"/>
  <c r="O10" i="1"/>
  <c r="Q10" i="1"/>
  <c r="C11" i="1"/>
  <c r="H11" i="1"/>
  <c r="J11" i="1"/>
  <c r="F11" i="1"/>
  <c r="R11" i="1"/>
  <c r="E11" i="1"/>
  <c r="I11" i="1"/>
  <c r="P11" i="1"/>
  <c r="O11" i="1"/>
  <c r="Q11" i="1"/>
  <c r="C12" i="1"/>
  <c r="H12" i="1"/>
  <c r="J12" i="1"/>
  <c r="F12" i="1"/>
  <c r="R12" i="1"/>
  <c r="E12" i="1"/>
  <c r="I12" i="1"/>
  <c r="P12" i="1"/>
  <c r="O12" i="1"/>
  <c r="Q12" i="1"/>
  <c r="C13" i="1"/>
  <c r="H13" i="1"/>
  <c r="J13" i="1"/>
  <c r="F13" i="1"/>
  <c r="R13" i="1"/>
  <c r="E13" i="1"/>
  <c r="I13" i="1"/>
  <c r="P13" i="1"/>
  <c r="O13" i="1"/>
  <c r="Q13" i="1"/>
  <c r="C14" i="1"/>
  <c r="H14" i="1"/>
  <c r="J14" i="1"/>
  <c r="F14" i="1"/>
  <c r="R14" i="1"/>
  <c r="E14" i="1"/>
  <c r="I14" i="1"/>
  <c r="P14" i="1"/>
  <c r="O14" i="1"/>
  <c r="Q14" i="1"/>
  <c r="C15" i="1"/>
  <c r="H15" i="1"/>
  <c r="J15" i="1"/>
  <c r="F15" i="1"/>
  <c r="R15" i="1"/>
  <c r="E15" i="1"/>
  <c r="I15" i="1"/>
  <c r="P15" i="1"/>
  <c r="O15" i="1"/>
  <c r="Q15" i="1"/>
  <c r="C16" i="1"/>
  <c r="H16" i="1"/>
  <c r="J16" i="1"/>
  <c r="F16" i="1"/>
  <c r="R16" i="1"/>
  <c r="E16" i="1"/>
  <c r="I16" i="1"/>
  <c r="P16" i="1"/>
  <c r="O16" i="1"/>
  <c r="Q16" i="1"/>
  <c r="C17" i="1"/>
  <c r="H17" i="1"/>
  <c r="J17" i="1"/>
  <c r="F17" i="1"/>
  <c r="R17" i="1"/>
  <c r="E17" i="1"/>
  <c r="I17" i="1"/>
  <c r="P17" i="1"/>
  <c r="O17" i="1"/>
  <c r="Q17" i="1"/>
  <c r="C18" i="1"/>
  <c r="H18" i="1"/>
  <c r="J18" i="1"/>
  <c r="F18" i="1"/>
  <c r="R18" i="1"/>
  <c r="E18" i="1"/>
  <c r="I18" i="1"/>
  <c r="P18" i="1"/>
  <c r="O18" i="1"/>
  <c r="Q18" i="1"/>
  <c r="C19" i="1"/>
  <c r="H19" i="1"/>
  <c r="J19" i="1"/>
  <c r="F19" i="1"/>
  <c r="R19" i="1"/>
  <c r="E19" i="1"/>
  <c r="I19" i="1"/>
  <c r="P19" i="1"/>
  <c r="O19" i="1"/>
  <c r="Q19" i="1"/>
  <c r="C20" i="1"/>
  <c r="H20" i="1"/>
  <c r="J20" i="1"/>
  <c r="F20" i="1"/>
  <c r="R20" i="1"/>
  <c r="E20" i="1"/>
  <c r="I20" i="1"/>
  <c r="P20" i="1"/>
  <c r="O20" i="1"/>
  <c r="Q20" i="1"/>
  <c r="C21" i="1"/>
  <c r="H21" i="1"/>
  <c r="J21" i="1"/>
  <c r="F21" i="1"/>
  <c r="R21" i="1"/>
  <c r="E21" i="1"/>
  <c r="I21" i="1"/>
  <c r="P21" i="1"/>
  <c r="O21" i="1"/>
  <c r="Q21" i="1"/>
  <c r="C22" i="1"/>
  <c r="H22" i="1"/>
  <c r="J22" i="1"/>
  <c r="F22" i="1"/>
  <c r="R22" i="1"/>
  <c r="E22" i="1"/>
  <c r="I22" i="1"/>
  <c r="P22" i="1"/>
  <c r="O22" i="1"/>
  <c r="Q22" i="1"/>
  <c r="C23" i="1"/>
  <c r="H23" i="1"/>
  <c r="J23" i="1"/>
  <c r="F23" i="1"/>
  <c r="R23" i="1"/>
  <c r="E23" i="1"/>
  <c r="I23" i="1"/>
  <c r="P23" i="1"/>
  <c r="O23" i="1"/>
  <c r="Q23" i="1"/>
  <c r="C24" i="1"/>
  <c r="H24" i="1"/>
  <c r="J24" i="1"/>
  <c r="F24" i="1"/>
  <c r="R24" i="1"/>
  <c r="E24" i="1"/>
  <c r="I24" i="1"/>
  <c r="P24" i="1"/>
  <c r="O24" i="1"/>
  <c r="Q24" i="1"/>
  <c r="C25" i="1"/>
  <c r="H25" i="1"/>
  <c r="J25" i="1"/>
  <c r="F25" i="1"/>
  <c r="R25" i="1"/>
  <c r="E25" i="1"/>
  <c r="I25" i="1"/>
  <c r="P25" i="1"/>
  <c r="O25" i="1"/>
  <c r="Q25" i="1"/>
  <c r="C26" i="1"/>
  <c r="H26" i="1"/>
  <c r="J26" i="1"/>
  <c r="F26" i="1"/>
  <c r="R26" i="1"/>
  <c r="E26" i="1"/>
  <c r="I26" i="1"/>
  <c r="P26" i="1"/>
  <c r="O26" i="1"/>
  <c r="Q26" i="1"/>
  <c r="C27" i="1"/>
  <c r="H27" i="1"/>
  <c r="J27" i="1"/>
  <c r="F27" i="1"/>
  <c r="R27" i="1"/>
  <c r="E27" i="1"/>
  <c r="I27" i="1"/>
  <c r="P27" i="1"/>
  <c r="O27" i="1"/>
  <c r="Q27" i="1"/>
  <c r="C28" i="1"/>
  <c r="H28" i="1"/>
  <c r="J28" i="1"/>
  <c r="F28" i="1"/>
  <c r="R28" i="1"/>
  <c r="E28" i="1"/>
  <c r="I28" i="1"/>
  <c r="P28" i="1"/>
  <c r="O28" i="1"/>
  <c r="Q28" i="1"/>
  <c r="C29" i="1"/>
  <c r="H29" i="1"/>
  <c r="J29" i="1"/>
  <c r="F29" i="1"/>
  <c r="R29" i="1"/>
  <c r="E29" i="1"/>
  <c r="I29" i="1"/>
  <c r="P29" i="1"/>
  <c r="O29" i="1"/>
  <c r="Q29" i="1"/>
  <c r="C30" i="1"/>
  <c r="H30" i="1"/>
  <c r="J30" i="1"/>
  <c r="F30" i="1"/>
  <c r="R30" i="1"/>
  <c r="E30" i="1"/>
  <c r="I30" i="1"/>
  <c r="P30" i="1"/>
  <c r="O30" i="1"/>
  <c r="Q30" i="1"/>
  <c r="C31" i="1"/>
  <c r="H31" i="1"/>
  <c r="J31" i="1"/>
  <c r="F31" i="1"/>
  <c r="R31" i="1"/>
  <c r="E31" i="1"/>
  <c r="I31" i="1"/>
  <c r="P31" i="1"/>
  <c r="O31" i="1"/>
  <c r="Q31" i="1"/>
  <c r="C32" i="1"/>
  <c r="H32" i="1"/>
  <c r="J32" i="1"/>
  <c r="F32" i="1"/>
  <c r="R32" i="1"/>
  <c r="E32" i="1"/>
  <c r="I32" i="1"/>
  <c r="P32" i="1"/>
  <c r="O32" i="1"/>
  <c r="Q32" i="1"/>
  <c r="C33" i="1"/>
  <c r="H33" i="1"/>
  <c r="J33" i="1"/>
  <c r="F33" i="1"/>
  <c r="R33" i="1"/>
  <c r="E33" i="1"/>
  <c r="I33" i="1"/>
  <c r="P33" i="1"/>
  <c r="O33" i="1"/>
  <c r="Q33" i="1"/>
  <c r="C34" i="1"/>
  <c r="H34" i="1"/>
  <c r="J34" i="1"/>
  <c r="F34" i="1"/>
  <c r="R34" i="1"/>
  <c r="E34" i="1"/>
  <c r="I34" i="1"/>
  <c r="P34" i="1"/>
  <c r="O34" i="1"/>
  <c r="Q34" i="1"/>
  <c r="C35" i="1"/>
  <c r="H35" i="1"/>
  <c r="J35" i="1"/>
  <c r="F35" i="1"/>
  <c r="R35" i="1"/>
  <c r="E35" i="1"/>
  <c r="I35" i="1"/>
  <c r="P35" i="1"/>
  <c r="O35" i="1"/>
  <c r="Q35" i="1"/>
  <c r="C36" i="1"/>
  <c r="H36" i="1"/>
  <c r="J36" i="1"/>
  <c r="F36" i="1"/>
  <c r="R36" i="1"/>
  <c r="E36" i="1"/>
  <c r="I36" i="1"/>
  <c r="P36" i="1"/>
  <c r="O36" i="1"/>
  <c r="Q36" i="1"/>
  <c r="C37" i="1"/>
  <c r="H37" i="1"/>
  <c r="J37" i="1"/>
  <c r="B29" i="1"/>
  <c r="K4" i="1"/>
  <c r="G4" i="1"/>
  <c r="M4" i="1"/>
  <c r="L4" i="1"/>
  <c r="U4" i="1"/>
  <c r="D5" i="1"/>
  <c r="B5" i="1"/>
  <c r="K5" i="1"/>
  <c r="G5" i="1"/>
  <c r="M5" i="1"/>
  <c r="L5" i="1"/>
  <c r="U5" i="1"/>
  <c r="D6" i="1"/>
  <c r="B6" i="1"/>
  <c r="K6" i="1"/>
  <c r="G6" i="1"/>
  <c r="M6" i="1"/>
  <c r="L6" i="1"/>
  <c r="U6" i="1"/>
  <c r="D7" i="1"/>
  <c r="B7" i="1"/>
  <c r="K7" i="1"/>
  <c r="G7" i="1"/>
  <c r="M7" i="1"/>
  <c r="L7" i="1"/>
  <c r="U7" i="1"/>
  <c r="D8" i="1"/>
  <c r="B8" i="1"/>
  <c r="K8" i="1"/>
  <c r="G8" i="1"/>
  <c r="M8" i="1"/>
  <c r="L8" i="1"/>
  <c r="U8" i="1"/>
  <c r="D9" i="1"/>
  <c r="B9" i="1"/>
  <c r="K9" i="1"/>
  <c r="G9" i="1"/>
  <c r="M9" i="1"/>
  <c r="L9" i="1"/>
  <c r="U9" i="1"/>
  <c r="D10" i="1"/>
  <c r="B10" i="1"/>
  <c r="K10" i="1"/>
  <c r="G10" i="1"/>
  <c r="M10" i="1"/>
  <c r="L10" i="1"/>
  <c r="U10" i="1"/>
  <c r="D11" i="1"/>
  <c r="B11" i="1"/>
  <c r="K11" i="1"/>
  <c r="G11" i="1"/>
  <c r="M11" i="1"/>
  <c r="L11" i="1"/>
  <c r="U11" i="1"/>
  <c r="D12" i="1"/>
  <c r="B12" i="1"/>
  <c r="K12" i="1"/>
  <c r="G12" i="1"/>
  <c r="M12" i="1"/>
  <c r="L12" i="1"/>
  <c r="U12" i="1"/>
  <c r="D13" i="1"/>
  <c r="B13" i="1"/>
  <c r="K13" i="1"/>
  <c r="G13" i="1"/>
  <c r="M13" i="1"/>
  <c r="L13" i="1"/>
  <c r="U13" i="1"/>
  <c r="D14" i="1"/>
  <c r="B14" i="1"/>
  <c r="K14" i="1"/>
  <c r="G14" i="1"/>
  <c r="M14" i="1"/>
  <c r="L14" i="1"/>
  <c r="U14" i="1"/>
  <c r="D15" i="1"/>
  <c r="B15" i="1"/>
  <c r="K15" i="1"/>
  <c r="G15" i="1"/>
  <c r="M15" i="1"/>
  <c r="L15" i="1"/>
  <c r="U15" i="1"/>
  <c r="D16" i="1"/>
  <c r="B16" i="1"/>
  <c r="K16" i="1"/>
  <c r="G16" i="1"/>
  <c r="M16" i="1"/>
  <c r="L16" i="1"/>
  <c r="U16" i="1"/>
  <c r="D17" i="1"/>
  <c r="B17" i="1"/>
  <c r="K17" i="1"/>
  <c r="G17" i="1"/>
  <c r="M17" i="1"/>
  <c r="L17" i="1"/>
  <c r="U17" i="1"/>
  <c r="D18" i="1"/>
  <c r="B18" i="1"/>
  <c r="K18" i="1"/>
  <c r="G18" i="1"/>
  <c r="M18" i="1"/>
  <c r="L18" i="1"/>
  <c r="U18" i="1"/>
  <c r="D19" i="1"/>
  <c r="B19" i="1"/>
  <c r="K19" i="1"/>
  <c r="G19" i="1"/>
  <c r="M19" i="1"/>
  <c r="L19" i="1"/>
  <c r="U19" i="1"/>
  <c r="D20" i="1"/>
  <c r="B20" i="1"/>
  <c r="K20" i="1"/>
  <c r="G20" i="1"/>
  <c r="M20" i="1"/>
  <c r="L20" i="1"/>
  <c r="U20" i="1"/>
  <c r="D21" i="1"/>
  <c r="B21" i="1"/>
  <c r="K21" i="1"/>
  <c r="G21" i="1"/>
  <c r="M21" i="1"/>
  <c r="L21" i="1"/>
  <c r="U21" i="1"/>
  <c r="D22" i="1"/>
  <c r="B22" i="1"/>
  <c r="K22" i="1"/>
  <c r="G22" i="1"/>
  <c r="M22" i="1"/>
  <c r="L22" i="1"/>
  <c r="U22" i="1"/>
  <c r="D23" i="1"/>
  <c r="B23" i="1"/>
  <c r="K23" i="1"/>
  <c r="G23" i="1"/>
  <c r="M23" i="1"/>
  <c r="L23" i="1"/>
  <c r="U23" i="1"/>
  <c r="D24" i="1"/>
  <c r="B24" i="1"/>
  <c r="K24" i="1"/>
  <c r="G24" i="1"/>
  <c r="M24" i="1"/>
  <c r="L24" i="1"/>
  <c r="U24" i="1"/>
  <c r="D25" i="1"/>
  <c r="B25" i="1"/>
  <c r="K25" i="1"/>
  <c r="G25" i="1"/>
  <c r="M25" i="1"/>
  <c r="L25" i="1"/>
  <c r="U25" i="1"/>
  <c r="D26" i="1"/>
  <c r="B26" i="1"/>
  <c r="K26" i="1"/>
  <c r="G26" i="1"/>
  <c r="M26" i="1"/>
  <c r="L26" i="1"/>
  <c r="U26" i="1"/>
  <c r="D27" i="1"/>
  <c r="B27" i="1"/>
  <c r="K27" i="1"/>
  <c r="G27" i="1"/>
  <c r="M27" i="1"/>
  <c r="L27" i="1"/>
  <c r="U27" i="1"/>
  <c r="D28" i="1"/>
  <c r="B28" i="1"/>
  <c r="K28" i="1"/>
  <c r="G28" i="1"/>
  <c r="M28" i="1"/>
  <c r="L28" i="1"/>
  <c r="U28" i="1"/>
  <c r="D29" i="1"/>
  <c r="N4" i="1"/>
  <c r="K29" i="1"/>
  <c r="G29" i="1"/>
  <c r="M29" i="1"/>
  <c r="L29" i="1"/>
  <c r="U29" i="1"/>
  <c r="N29" i="1"/>
  <c r="T29" i="1"/>
  <c r="D30" i="1"/>
  <c r="B30" i="1"/>
  <c r="S29" i="1"/>
  <c r="N30" i="1"/>
  <c r="G30" i="1"/>
  <c r="K30" i="1"/>
  <c r="M30" i="1"/>
  <c r="L30" i="1"/>
  <c r="U30" i="1"/>
  <c r="T30" i="1"/>
  <c r="D31" i="1"/>
  <c r="B31" i="1"/>
  <c r="S30" i="1"/>
  <c r="S4" i="1"/>
  <c r="G31" i="1"/>
  <c r="N31" i="1"/>
  <c r="K31" i="1"/>
  <c r="M31" i="1"/>
  <c r="L31" i="1"/>
  <c r="U31" i="1"/>
  <c r="N5" i="1"/>
  <c r="B32" i="1"/>
  <c r="S31" i="1"/>
  <c r="T31" i="1"/>
  <c r="D32" i="1"/>
  <c r="S5" i="1"/>
  <c r="N32" i="1"/>
  <c r="G32" i="1"/>
  <c r="K32" i="1"/>
  <c r="M32" i="1"/>
  <c r="L32" i="1"/>
  <c r="U32" i="1"/>
  <c r="N6" i="1"/>
  <c r="B33" i="1"/>
  <c r="S32" i="1"/>
  <c r="T32" i="1"/>
  <c r="D33" i="1"/>
  <c r="S6" i="1"/>
  <c r="N33" i="1"/>
  <c r="G33" i="1"/>
  <c r="K33" i="1"/>
  <c r="M33" i="1"/>
  <c r="L33" i="1"/>
  <c r="U33" i="1"/>
  <c r="N7" i="1"/>
  <c r="T33" i="1"/>
  <c r="D34" i="1"/>
  <c r="S33" i="1"/>
  <c r="B34" i="1"/>
  <c r="S7" i="1"/>
  <c r="N34" i="1"/>
  <c r="G34" i="1"/>
  <c r="N8" i="1"/>
  <c r="K34" i="1"/>
  <c r="M34" i="1"/>
  <c r="L34" i="1"/>
  <c r="U34" i="1"/>
  <c r="S34" i="1"/>
  <c r="B35" i="1"/>
  <c r="T34" i="1"/>
  <c r="D35" i="1"/>
  <c r="S8" i="1"/>
  <c r="G35" i="1"/>
  <c r="N35" i="1"/>
  <c r="N9" i="1"/>
  <c r="K35" i="1"/>
  <c r="M35" i="1"/>
  <c r="L35" i="1"/>
  <c r="U35" i="1"/>
  <c r="S9" i="1"/>
  <c r="S35" i="1"/>
  <c r="B36" i="1"/>
  <c r="T35" i="1"/>
  <c r="D36" i="1"/>
  <c r="N36" i="1"/>
  <c r="G36" i="1"/>
  <c r="N10" i="1"/>
  <c r="K36" i="1"/>
  <c r="M36" i="1"/>
  <c r="L36" i="1"/>
  <c r="U36" i="1"/>
  <c r="F37" i="1"/>
  <c r="S36" i="1"/>
  <c r="E37" i="1"/>
  <c r="B37" i="1"/>
  <c r="T36" i="1"/>
  <c r="D37" i="1"/>
  <c r="S10" i="1"/>
  <c r="N37" i="1"/>
  <c r="R37" i="1"/>
  <c r="G37" i="1"/>
  <c r="N11" i="1"/>
  <c r="S37" i="1"/>
  <c r="K37" i="1"/>
  <c r="M37" i="1"/>
  <c r="L37" i="1"/>
  <c r="U37" i="1"/>
  <c r="T37" i="1"/>
  <c r="I37" i="1"/>
  <c r="P37" i="1"/>
  <c r="O37" i="1"/>
  <c r="Q37" i="1"/>
  <c r="S11" i="1"/>
  <c r="N12" i="1"/>
  <c r="S12" i="1"/>
  <c r="N13" i="1"/>
  <c r="S13" i="1"/>
  <c r="N14" i="1"/>
  <c r="S14" i="1"/>
  <c r="N15" i="1"/>
  <c r="S15" i="1"/>
  <c r="N16" i="1"/>
  <c r="S16" i="1"/>
  <c r="N17" i="1"/>
  <c r="S17" i="1"/>
  <c r="N18" i="1"/>
  <c r="S18" i="1"/>
  <c r="N19" i="1"/>
  <c r="S19" i="1"/>
  <c r="N20" i="1"/>
  <c r="S20" i="1"/>
  <c r="N21" i="1"/>
  <c r="S21" i="1"/>
  <c r="N22" i="1"/>
  <c r="S22" i="1"/>
  <c r="N23" i="1"/>
  <c r="S23" i="1"/>
  <c r="N24" i="1"/>
  <c r="S24" i="1"/>
  <c r="N25" i="1"/>
  <c r="S25" i="1"/>
  <c r="N26" i="1"/>
  <c r="S26" i="1"/>
  <c r="N27" i="1"/>
  <c r="S27" i="1"/>
  <c r="N28" i="1"/>
  <c r="S28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</calcChain>
</file>

<file path=xl/sharedStrings.xml><?xml version="1.0" encoding="utf-8"?>
<sst xmlns="http://schemas.openxmlformats.org/spreadsheetml/2006/main" count="29" uniqueCount="21">
  <si>
    <t>Количество браги</t>
  </si>
  <si>
    <t>количество в браге, мл</t>
  </si>
  <si>
    <t>КР</t>
  </si>
  <si>
    <t>Изгоняется</t>
  </si>
  <si>
    <r>
      <t>t</t>
    </r>
    <r>
      <rPr>
        <sz val="10"/>
        <rFont val="Symbol"/>
        <family val="1"/>
        <charset val="2"/>
      </rPr>
      <t>°</t>
    </r>
    <r>
      <rPr>
        <sz val="14.5"/>
        <rFont val="Arial Cyr"/>
        <charset val="204"/>
      </rPr>
      <t>c</t>
    </r>
  </si>
  <si>
    <t>Остается в кубе</t>
  </si>
  <si>
    <t>изгоняемый объем, мл</t>
  </si>
  <si>
    <t>воды</t>
  </si>
  <si>
    <t>спирта</t>
  </si>
  <si>
    <t>Изоамилол</t>
  </si>
  <si>
    <t>браги, мл</t>
  </si>
  <si>
    <t>воды, мл</t>
  </si>
  <si>
    <t>крепость</t>
  </si>
  <si>
    <t xml:space="preserve">спирта </t>
  </si>
  <si>
    <t xml:space="preserve">Изоамилола </t>
  </si>
  <si>
    <t>мл</t>
  </si>
  <si>
    <t>ИА, гр</t>
  </si>
  <si>
    <t>% к остатку</t>
  </si>
  <si>
    <t>%</t>
  </si>
  <si>
    <t>грамм</t>
  </si>
  <si>
    <t>исходно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</si>
</sst>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000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16"/>
      <name val="Arial Cyr"/>
      <charset val="204"/>
    </font>
    <font>
      <sz val="10"/>
      <name val="Symbol"/>
      <family val="1"/>
      <charset val="2"/>
    </font>
    <font>
      <sz val="14.5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Border="1"/>
    <xf numFmtId="2" fontId="0" fillId="0" borderId="1" xfId="0" applyNumberFormat="1" applyBorder="1"/>
    <xf numFmtId="0" fontId="0" fillId="0" borderId="2" xfId="0" applyBorder="1"/>
    <xf numFmtId="10" fontId="0" fillId="0" borderId="0" xfId="1" applyNumberFormat="1" applyFont="1"/>
    <xf numFmtId="164" fontId="0" fillId="0" borderId="0" xfId="0" applyNumberFormat="1" applyBorder="1"/>
    <xf numFmtId="10" fontId="0" fillId="0" borderId="3" xfId="1" applyNumberFormat="1" applyFont="1" applyBorder="1"/>
    <xf numFmtId="166" fontId="0" fillId="0" borderId="0" xfId="0" applyNumberFormat="1" applyBorder="1"/>
    <xf numFmtId="165" fontId="0" fillId="0" borderId="1" xfId="0" applyNumberFormat="1" applyBorder="1"/>
    <xf numFmtId="2" fontId="3" fillId="0" borderId="0" xfId="0" applyNumberFormat="1" applyFont="1"/>
    <xf numFmtId="10" fontId="0" fillId="0" borderId="2" xfId="1" applyNumberFormat="1" applyFont="1" applyBorder="1"/>
    <xf numFmtId="165" fontId="0" fillId="0" borderId="4" xfId="0" applyNumberFormat="1" applyBorder="1"/>
    <xf numFmtId="2" fontId="0" fillId="0" borderId="4" xfId="0" applyNumberFormat="1" applyBorder="1"/>
    <xf numFmtId="166" fontId="0" fillId="0" borderId="2" xfId="0" applyNumberFormat="1" applyBorder="1"/>
    <xf numFmtId="10" fontId="0" fillId="0" borderId="5" xfId="1" applyNumberFormat="1" applyFont="1" applyBorder="1"/>
    <xf numFmtId="1" fontId="0" fillId="0" borderId="0" xfId="0" applyNumberFormat="1" applyBorder="1"/>
    <xf numFmtId="1" fontId="0" fillId="0" borderId="2" xfId="0" applyNumberFormat="1" applyBorder="1"/>
    <xf numFmtId="1" fontId="0" fillId="0" borderId="3" xfId="0" applyNumberFormat="1" applyBorder="1"/>
    <xf numFmtId="1" fontId="0" fillId="0" borderId="5" xfId="0" applyNumberFormat="1" applyBorder="1"/>
    <xf numFmtId="1" fontId="0" fillId="0" borderId="1" xfId="0" applyNumberFormat="1" applyBorder="1"/>
    <xf numFmtId="1" fontId="0" fillId="0" borderId="4" xfId="0" applyNumberForma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10" fontId="0" fillId="0" borderId="7" xfId="1" applyNumberFormat="1" applyFont="1" applyBorder="1"/>
    <xf numFmtId="0" fontId="0" fillId="0" borderId="3" xfId="0" applyBorder="1"/>
    <xf numFmtId="2" fontId="0" fillId="0" borderId="8" xfId="0" applyNumberFormat="1" applyBorder="1"/>
    <xf numFmtId="164" fontId="3" fillId="0" borderId="2" xfId="0" applyNumberFormat="1" applyFont="1" applyBorder="1"/>
    <xf numFmtId="10" fontId="0" fillId="0" borderId="9" xfId="1" applyNumberFormat="1" applyFont="1" applyBorder="1"/>
    <xf numFmtId="166" fontId="0" fillId="0" borderId="9" xfId="0" applyNumberFormat="1" applyBorder="1"/>
    <xf numFmtId="10" fontId="0" fillId="0" borderId="10" xfId="1" applyNumberFormat="1" applyFont="1" applyBorder="1"/>
    <xf numFmtId="164" fontId="3" fillId="0" borderId="9" xfId="0" applyNumberFormat="1" applyFont="1" applyBorder="1"/>
    <xf numFmtId="1" fontId="0" fillId="0" borderId="8" xfId="0" applyNumberFormat="1" applyBorder="1"/>
    <xf numFmtId="1" fontId="0" fillId="0" borderId="9" xfId="0" applyNumberFormat="1" applyBorder="1"/>
    <xf numFmtId="0" fontId="0" fillId="0" borderId="9" xfId="0" applyBorder="1"/>
    <xf numFmtId="164" fontId="3" fillId="0" borderId="11" xfId="0" applyNumberFormat="1" applyFont="1" applyBorder="1"/>
    <xf numFmtId="165" fontId="0" fillId="0" borderId="1" xfId="0" applyNumberFormat="1" applyFill="1" applyBorder="1"/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0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165" fontId="0" fillId="0" borderId="3" xfId="0" applyNumberFormat="1" applyBorder="1"/>
    <xf numFmtId="165" fontId="0" fillId="0" borderId="5" xfId="0" applyNumberFormat="1" applyBorder="1"/>
    <xf numFmtId="165" fontId="0" fillId="0" borderId="10" xfId="0" applyNumberFormat="1" applyBorder="1"/>
    <xf numFmtId="10" fontId="1" fillId="2" borderId="0" xfId="1" applyNumberFormat="1" applyFont="1" applyFill="1"/>
    <xf numFmtId="9" fontId="1" fillId="3" borderId="3" xfId="1" applyFont="1" applyFill="1" applyBorder="1"/>
    <xf numFmtId="10" fontId="1" fillId="3" borderId="0" xfId="1" applyNumberFormat="1" applyFont="1" applyFill="1"/>
    <xf numFmtId="9" fontId="1" fillId="3" borderId="5" xfId="1" applyFont="1" applyFill="1" applyBorder="1"/>
    <xf numFmtId="10" fontId="1" fillId="3" borderId="2" xfId="1" applyNumberFormat="1" applyFont="1" applyFill="1" applyBorder="1"/>
    <xf numFmtId="9" fontId="1" fillId="3" borderId="10" xfId="1" applyFont="1" applyFill="1" applyBorder="1"/>
    <xf numFmtId="10" fontId="1" fillId="3" borderId="9" xfId="1" applyNumberFormat="1" applyFont="1" applyFill="1" applyBorder="1"/>
    <xf numFmtId="0" fontId="0" fillId="2" borderId="0" xfId="0" applyFill="1"/>
    <xf numFmtId="0" fontId="0" fillId="0" borderId="7" xfId="0" applyFill="1" applyBorder="1"/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2" fontId="0" fillId="4" borderId="1" xfId="0" applyNumberFormat="1" applyFill="1" applyBorder="1"/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0</xdr:row>
      <xdr:rowOff>76200</xdr:rowOff>
    </xdr:from>
    <xdr:to>
      <xdr:col>14</xdr:col>
      <xdr:colOff>502920</xdr:colOff>
      <xdr:row>35</xdr:row>
      <xdr:rowOff>106680</xdr:rowOff>
    </xdr:to>
    <xdr:pic>
      <xdr:nvPicPr>
        <xdr:cNvPr id="1025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76200"/>
          <a:ext cx="10134600" cy="6271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563880</xdr:colOff>
      <xdr:row>0</xdr:row>
      <xdr:rowOff>106680</xdr:rowOff>
    </xdr:from>
    <xdr:to>
      <xdr:col>25</xdr:col>
      <xdr:colOff>563880</xdr:colOff>
      <xdr:row>60</xdr:row>
      <xdr:rowOff>68580</xdr:rowOff>
    </xdr:to>
    <xdr:pic>
      <xdr:nvPicPr>
        <xdr:cNvPr id="1026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5580" y="106680"/>
          <a:ext cx="6705600" cy="10393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487680</xdr:colOff>
      <xdr:row>61</xdr:row>
      <xdr:rowOff>22860</xdr:rowOff>
    </xdr:to>
    <xdr:pic>
      <xdr:nvPicPr>
        <xdr:cNvPr id="2049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74080" cy="10248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518160</xdr:colOff>
      <xdr:row>0</xdr:row>
      <xdr:rowOff>0</xdr:rowOff>
    </xdr:from>
    <xdr:to>
      <xdr:col>22</xdr:col>
      <xdr:colOff>365760</xdr:colOff>
      <xdr:row>52</xdr:row>
      <xdr:rowOff>137160</xdr:rowOff>
    </xdr:to>
    <xdr:pic>
      <xdr:nvPicPr>
        <xdr:cNvPr id="2050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4560" y="0"/>
          <a:ext cx="7772400" cy="8854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</xdr:col>
      <xdr:colOff>350520</xdr:colOff>
      <xdr:row>0</xdr:row>
      <xdr:rowOff>22860</xdr:rowOff>
    </xdr:from>
    <xdr:to>
      <xdr:col>35</xdr:col>
      <xdr:colOff>198120</xdr:colOff>
      <xdr:row>52</xdr:row>
      <xdr:rowOff>160020</xdr:rowOff>
    </xdr:to>
    <xdr:pic>
      <xdr:nvPicPr>
        <xdr:cNvPr id="2051" name="Рисунок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61720" y="22860"/>
          <a:ext cx="7772400" cy="8854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abSelected="1" zoomScale="130" zoomScaleNormal="130" workbookViewId="0">
      <selection activeCell="A8" sqref="A8"/>
    </sheetView>
  </sheetViews>
  <sheetFormatPr defaultRowHeight="12.75" x14ac:dyDescent="0.2"/>
  <cols>
    <col min="1" max="1" width="8" customWidth="1"/>
    <col min="2" max="2" width="9" customWidth="1"/>
    <col min="3" max="3" width="8.85546875" customWidth="1"/>
    <col min="4" max="4" width="11.28515625" customWidth="1"/>
    <col min="5" max="5" width="7" customWidth="1"/>
    <col min="6" max="6" width="8.42578125" customWidth="1"/>
    <col min="7" max="7" width="6" customWidth="1"/>
    <col min="8" max="8" width="11.42578125" customWidth="1"/>
    <col min="9" max="10" width="10.140625" customWidth="1"/>
    <col min="11" max="11" width="11" customWidth="1"/>
    <col min="12" max="12" width="10.85546875" customWidth="1"/>
    <col min="13" max="13" width="11.140625" customWidth="1"/>
    <col min="14" max="14" width="7.28515625" customWidth="1"/>
    <col min="16" max="17" width="10.5703125" customWidth="1"/>
    <col min="18" max="18" width="7" customWidth="1"/>
    <col min="19" max="19" width="6.5703125" customWidth="1"/>
    <col min="22" max="22" width="9.42578125" customWidth="1"/>
    <col min="23" max="23" width="8" customWidth="1"/>
    <col min="24" max="24" width="6.140625" customWidth="1"/>
  </cols>
  <sheetData>
    <row r="1" spans="1:24" ht="18.75" customHeight="1" thickBot="1" x14ac:dyDescent="0.25">
      <c r="B1" s="69" t="s">
        <v>0</v>
      </c>
      <c r="C1" s="73"/>
      <c r="D1" s="69" t="s">
        <v>1</v>
      </c>
      <c r="E1" s="77"/>
      <c r="F1" s="73"/>
      <c r="G1" s="71" t="s">
        <v>2</v>
      </c>
      <c r="H1" s="81" t="s">
        <v>3</v>
      </c>
      <c r="I1" s="82"/>
      <c r="J1" s="82"/>
      <c r="K1" s="82"/>
      <c r="L1" s="82"/>
      <c r="M1" s="83"/>
      <c r="N1" s="78" t="s">
        <v>4</v>
      </c>
      <c r="O1" s="66" t="s">
        <v>5</v>
      </c>
      <c r="P1" s="67"/>
      <c r="Q1" s="67"/>
      <c r="R1" s="67"/>
      <c r="S1" s="67"/>
      <c r="T1" s="67"/>
      <c r="U1" s="68"/>
      <c r="V1" s="42"/>
      <c r="W1" s="61"/>
      <c r="X1" s="61"/>
    </row>
    <row r="2" spans="1:24" ht="13.5" thickBot="1" x14ac:dyDescent="0.25">
      <c r="B2" s="74"/>
      <c r="C2" s="75"/>
      <c r="D2" s="70"/>
      <c r="E2" s="64"/>
      <c r="F2" s="65"/>
      <c r="G2" s="76"/>
      <c r="H2" s="84" t="s">
        <v>6</v>
      </c>
      <c r="I2" s="71" t="s">
        <v>7</v>
      </c>
      <c r="J2" s="62" t="s">
        <v>8</v>
      </c>
      <c r="K2" s="63"/>
      <c r="L2" s="82" t="s">
        <v>9</v>
      </c>
      <c r="M2" s="83"/>
      <c r="N2" s="79"/>
      <c r="O2" s="69" t="s">
        <v>10</v>
      </c>
      <c r="P2" s="71" t="s">
        <v>11</v>
      </c>
      <c r="Q2" s="73" t="s">
        <v>12</v>
      </c>
      <c r="R2" s="62" t="s">
        <v>13</v>
      </c>
      <c r="S2" s="63"/>
      <c r="T2" s="64" t="s">
        <v>14</v>
      </c>
      <c r="U2" s="65"/>
      <c r="V2" s="43"/>
      <c r="W2" s="61"/>
      <c r="X2" s="61"/>
    </row>
    <row r="3" spans="1:24" ht="13.5" thickBot="1" x14ac:dyDescent="0.25">
      <c r="A3" s="3"/>
      <c r="B3" s="28" t="s">
        <v>15</v>
      </c>
      <c r="C3" s="27" t="s">
        <v>12</v>
      </c>
      <c r="D3" s="3" t="s">
        <v>16</v>
      </c>
      <c r="E3" s="3" t="s">
        <v>7</v>
      </c>
      <c r="F3" s="3" t="s">
        <v>8</v>
      </c>
      <c r="G3" s="72"/>
      <c r="H3" s="85"/>
      <c r="I3" s="72"/>
      <c r="J3" s="26" t="s">
        <v>15</v>
      </c>
      <c r="K3" s="59" t="s">
        <v>17</v>
      </c>
      <c r="L3" s="25" t="s">
        <v>15</v>
      </c>
      <c r="M3" s="25" t="s">
        <v>17</v>
      </c>
      <c r="N3" s="80"/>
      <c r="O3" s="70"/>
      <c r="P3" s="72"/>
      <c r="Q3" s="65"/>
      <c r="R3" s="25" t="s">
        <v>15</v>
      </c>
      <c r="S3" s="58" t="s">
        <v>18</v>
      </c>
      <c r="T3" s="44" t="s">
        <v>18</v>
      </c>
      <c r="U3" s="45" t="s">
        <v>19</v>
      </c>
      <c r="V3" s="1"/>
      <c r="W3" s="1"/>
      <c r="X3" s="1"/>
    </row>
    <row r="4" spans="1:24" x14ac:dyDescent="0.2">
      <c r="A4" s="57" t="s">
        <v>20</v>
      </c>
      <c r="B4" s="56">
        <v>15000</v>
      </c>
      <c r="C4" s="49">
        <v>0.1</v>
      </c>
      <c r="D4" s="41">
        <v>6.0000000000000001E-3</v>
      </c>
      <c r="E4" s="15">
        <f>B4*(1-C4)</f>
        <v>13500</v>
      </c>
      <c r="F4" s="17">
        <f>B4*C4</f>
        <v>1500</v>
      </c>
      <c r="G4" s="9">
        <f>LN(C4*100)*0.0039098+529.74241078/(70+(C4*100))+0.01310545*(C4*100)-4.34939807</f>
        <v>2.4124392119465883</v>
      </c>
      <c r="H4" s="60">
        <v>50</v>
      </c>
      <c r="I4" s="5">
        <f>H4-J4</f>
        <v>21.644542429331072</v>
      </c>
      <c r="J4" s="40">
        <f>H4*(0.00000027*(C4*100)^4+22.86731869*SQRT(C4*100)-1.56045959*(C4*100))/100</f>
        <v>28.355457570668928</v>
      </c>
      <c r="K4" s="4">
        <f t="shared" ref="K4:K28" si="0">IF(J4/(B4*C4)&lt;1,J4/(B4*C4),1)</f>
        <v>1.8903638380445953E-2</v>
      </c>
      <c r="L4" s="7">
        <f t="shared" ref="L4:L28" si="1">M4*D4</f>
        <v>2.7362327086467787E-4</v>
      </c>
      <c r="M4" s="29">
        <f t="shared" ref="M4:M28" si="2">IF(K4*G4&lt;1,K4*G4,1)</f>
        <v>4.5603878477446312E-2</v>
      </c>
      <c r="N4" s="24">
        <f t="shared" ref="N4:N28" si="3">0.08092634*LN(C4*100)+548.35252716/(22+(C4*100))-0.01292099*(C4*100)+75.37214355</f>
        <v>92.565289907864582</v>
      </c>
      <c r="O4" s="1">
        <f t="shared" ref="O4:O28" si="4">P4+R4</f>
        <v>14950</v>
      </c>
      <c r="P4" s="19">
        <f t="shared" ref="P4:P28" si="5">E4-I4</f>
        <v>13478.355457570669</v>
      </c>
      <c r="Q4" s="6">
        <f t="shared" ref="Q4:Q28" si="6">IF(R4/O4&gt;0,R4/O4,0)</f>
        <v>9.8437762035406759E-2</v>
      </c>
      <c r="R4" s="15">
        <f t="shared" ref="R4:R28" si="7">IF(F4-J4&gt;0,F4-J4,0)</f>
        <v>1471.6445424293311</v>
      </c>
      <c r="S4" s="50">
        <f t="shared" ref="S4:S28" si="8">R4/($B$4*$C$4)</f>
        <v>0.98109636161955405</v>
      </c>
      <c r="T4" s="51">
        <f t="shared" ref="T4:T28" si="9">U4/$D$4</f>
        <v>0.95439612152255371</v>
      </c>
      <c r="U4" s="46">
        <f t="shared" ref="U4:U28" si="10">D4-L4</f>
        <v>5.7263767291353225E-3</v>
      </c>
    </row>
    <row r="5" spans="1:24" x14ac:dyDescent="0.2">
      <c r="A5" s="30"/>
      <c r="B5">
        <f t="shared" ref="B5:B28" si="11">O4</f>
        <v>14950</v>
      </c>
      <c r="C5" s="4">
        <f t="shared" ref="C5:C28" si="12">Q4</f>
        <v>9.8437762035406759E-2</v>
      </c>
      <c r="D5" s="8">
        <f>U4</f>
        <v>5.7263767291353225E-3</v>
      </c>
      <c r="E5" s="15">
        <f t="shared" ref="E5:E28" si="13">P4</f>
        <v>13478.355457570669</v>
      </c>
      <c r="F5" s="17">
        <f t="shared" ref="F5:F28" si="14">R4</f>
        <v>1471.6445424293311</v>
      </c>
      <c r="G5" s="9">
        <f t="shared" ref="G5:G28" si="15">LN(C5*100)*0.0039098+529.74241078/(70+(C5*100))+0.01310545*(C5*100)-4.34939807</f>
        <v>2.4232865626971822</v>
      </c>
      <c r="H5" s="2">
        <f>$H$4</f>
        <v>50</v>
      </c>
      <c r="I5" s="5">
        <f t="shared" ref="I5:I37" si="16">H5-J5</f>
        <v>21.80627065691964</v>
      </c>
      <c r="J5" s="24">
        <f t="shared" ref="J5:J37" si="17">H5*(0.00000027*(C5*100)^4+22.86731869*SQRT(C5*100)-1.56045959*(C5*100))/100</f>
        <v>28.19372934308036</v>
      </c>
      <c r="K5" s="4">
        <f t="shared" si="0"/>
        <v>1.9157974993431019E-2</v>
      </c>
      <c r="L5" s="7">
        <f t="shared" si="1"/>
        <v>2.6584854780634749E-4</v>
      </c>
      <c r="M5" s="6">
        <f t="shared" si="2"/>
        <v>4.6425263370070025E-2</v>
      </c>
      <c r="N5" s="24">
        <f t="shared" si="3"/>
        <v>92.650102577059357</v>
      </c>
      <c r="O5" s="1">
        <f t="shared" si="4"/>
        <v>14900</v>
      </c>
      <c r="P5" s="19">
        <f t="shared" si="5"/>
        <v>13456.54918691375</v>
      </c>
      <c r="Q5" s="6">
        <f t="shared" si="6"/>
        <v>9.6875893495721524E-2</v>
      </c>
      <c r="R5" s="15">
        <f t="shared" si="7"/>
        <v>1443.4508130862507</v>
      </c>
      <c r="S5" s="50">
        <f t="shared" si="8"/>
        <v>0.96230054205750049</v>
      </c>
      <c r="T5" s="51">
        <f t="shared" si="9"/>
        <v>0.91008803022149587</v>
      </c>
      <c r="U5" s="46">
        <f t="shared" si="10"/>
        <v>5.4605281813289754E-3</v>
      </c>
    </row>
    <row r="6" spans="1:24" x14ac:dyDescent="0.2">
      <c r="A6" s="30"/>
      <c r="B6">
        <f t="shared" si="11"/>
        <v>14900</v>
      </c>
      <c r="C6" s="4">
        <f t="shared" si="12"/>
        <v>9.6875893495721524E-2</v>
      </c>
      <c r="D6" s="8">
        <f t="shared" ref="D6:D21" si="18">U5</f>
        <v>5.4605281813289754E-3</v>
      </c>
      <c r="E6" s="15">
        <f t="shared" si="13"/>
        <v>13456.54918691375</v>
      </c>
      <c r="F6" s="17">
        <f t="shared" si="14"/>
        <v>1443.4508130862507</v>
      </c>
      <c r="G6" s="9">
        <f t="shared" si="15"/>
        <v>2.4341811462463419</v>
      </c>
      <c r="H6" s="2">
        <f t="shared" ref="H6:H37" si="19">$H$4</f>
        <v>50</v>
      </c>
      <c r="I6" s="5">
        <f t="shared" si="16"/>
        <v>21.970214978830846</v>
      </c>
      <c r="J6" s="24">
        <f t="shared" si="17"/>
        <v>28.029785021169154</v>
      </c>
      <c r="K6" s="4">
        <f t="shared" si="0"/>
        <v>1.94185938080138E-2</v>
      </c>
      <c r="L6" s="7">
        <f t="shared" si="1"/>
        <v>2.5811029341318517E-4</v>
      </c>
      <c r="M6" s="6">
        <f t="shared" si="2"/>
        <v>4.7268374934083146E-2</v>
      </c>
      <c r="N6" s="24">
        <f t="shared" si="3"/>
        <v>92.735703453517942</v>
      </c>
      <c r="O6" s="1">
        <f t="shared" si="4"/>
        <v>14850.000000000002</v>
      </c>
      <c r="P6" s="19">
        <f t="shared" si="5"/>
        <v>13434.57897193492</v>
      </c>
      <c r="Q6" s="6">
        <f t="shared" si="6"/>
        <v>9.5314547344449926E-2</v>
      </c>
      <c r="R6" s="15">
        <f t="shared" si="7"/>
        <v>1415.4210280650816</v>
      </c>
      <c r="S6" s="50">
        <f t="shared" si="8"/>
        <v>0.94361401871005435</v>
      </c>
      <c r="T6" s="51">
        <f t="shared" si="9"/>
        <v>0.86706964798596509</v>
      </c>
      <c r="U6" s="46">
        <f t="shared" si="10"/>
        <v>5.2024178879157904E-3</v>
      </c>
      <c r="W6" s="1"/>
    </row>
    <row r="7" spans="1:24" x14ac:dyDescent="0.2">
      <c r="A7" s="30"/>
      <c r="B7">
        <f t="shared" si="11"/>
        <v>14850.000000000002</v>
      </c>
      <c r="C7" s="4">
        <f t="shared" si="12"/>
        <v>9.5314547344449926E-2</v>
      </c>
      <c r="D7" s="8">
        <f t="shared" si="18"/>
        <v>5.2024178879157904E-3</v>
      </c>
      <c r="E7" s="15">
        <f t="shared" si="13"/>
        <v>13434.57897193492</v>
      </c>
      <c r="F7" s="17">
        <f t="shared" si="14"/>
        <v>1415.4210280650816</v>
      </c>
      <c r="G7" s="9">
        <f t="shared" si="15"/>
        <v>2.4451221199802369</v>
      </c>
      <c r="H7" s="2">
        <f t="shared" si="19"/>
        <v>50</v>
      </c>
      <c r="I7" s="5">
        <f t="shared" si="16"/>
        <v>22.136412328922173</v>
      </c>
      <c r="J7" s="24">
        <f t="shared" si="17"/>
        <v>27.863587671077827</v>
      </c>
      <c r="K7" s="4">
        <f t="shared" si="0"/>
        <v>1.9685723977951704E-2</v>
      </c>
      <c r="L7" s="7">
        <f t="shared" si="1"/>
        <v>2.5041317817571279E-4</v>
      </c>
      <c r="M7" s="6">
        <f t="shared" si="2"/>
        <v>4.8133999146315054E-2</v>
      </c>
      <c r="N7" s="24">
        <f t="shared" si="3"/>
        <v>92.822095105276091</v>
      </c>
      <c r="O7" s="1">
        <f t="shared" si="4"/>
        <v>14800.000000000002</v>
      </c>
      <c r="P7" s="19">
        <f t="shared" si="5"/>
        <v>13412.442559605997</v>
      </c>
      <c r="Q7" s="6">
        <f t="shared" si="6"/>
        <v>9.3753881107702955E-2</v>
      </c>
      <c r="R7" s="15">
        <f t="shared" si="7"/>
        <v>1387.5574403940038</v>
      </c>
      <c r="S7" s="50">
        <f t="shared" si="8"/>
        <v>0.92503829359600254</v>
      </c>
      <c r="T7" s="51">
        <f t="shared" si="9"/>
        <v>0.82533411829001291</v>
      </c>
      <c r="U7" s="46">
        <f t="shared" si="10"/>
        <v>4.9520047097400778E-3</v>
      </c>
    </row>
    <row r="8" spans="1:24" x14ac:dyDescent="0.2">
      <c r="A8" s="30"/>
      <c r="B8">
        <f t="shared" si="11"/>
        <v>14800.000000000002</v>
      </c>
      <c r="C8" s="4">
        <f t="shared" si="12"/>
        <v>9.3753881107702955E-2</v>
      </c>
      <c r="D8" s="8">
        <f t="shared" si="18"/>
        <v>4.9520047097400778E-3</v>
      </c>
      <c r="E8" s="15">
        <f t="shared" si="13"/>
        <v>13412.442559605997</v>
      </c>
      <c r="F8" s="17">
        <f t="shared" si="14"/>
        <v>1387.5574403940038</v>
      </c>
      <c r="G8" s="9">
        <f t="shared" si="15"/>
        <v>2.4561085897334545</v>
      </c>
      <c r="H8" s="2">
        <f t="shared" si="19"/>
        <v>50</v>
      </c>
      <c r="I8" s="5">
        <f t="shared" si="16"/>
        <v>22.304900380562891</v>
      </c>
      <c r="J8" s="24">
        <f t="shared" si="17"/>
        <v>27.695099619437109</v>
      </c>
      <c r="K8" s="4">
        <f t="shared" si="0"/>
        <v>1.9959605860765624E-2</v>
      </c>
      <c r="L8" s="7">
        <f t="shared" si="1"/>
        <v>2.4276192584568847E-4</v>
      </c>
      <c r="M8" s="6">
        <f t="shared" si="2"/>
        <v>4.9022959402320647E-2</v>
      </c>
      <c r="N8" s="24">
        <f t="shared" si="3"/>
        <v>92.909279711993378</v>
      </c>
      <c r="O8" s="1">
        <f t="shared" si="4"/>
        <v>14750.000000000002</v>
      </c>
      <c r="P8" s="19">
        <f t="shared" si="5"/>
        <v>13390.137659225435</v>
      </c>
      <c r="Q8" s="6">
        <f t="shared" si="6"/>
        <v>9.2194057001665525E-2</v>
      </c>
      <c r="R8" s="15">
        <f t="shared" si="7"/>
        <v>1359.8623407745667</v>
      </c>
      <c r="S8" s="50">
        <f t="shared" si="8"/>
        <v>0.90657489384971113</v>
      </c>
      <c r="T8" s="51">
        <f t="shared" si="9"/>
        <v>0.78487379731573148</v>
      </c>
      <c r="U8" s="46">
        <f t="shared" si="10"/>
        <v>4.7092427838943893E-3</v>
      </c>
    </row>
    <row r="9" spans="1:24" x14ac:dyDescent="0.2">
      <c r="A9" s="30"/>
      <c r="B9">
        <f t="shared" si="11"/>
        <v>14750.000000000002</v>
      </c>
      <c r="C9" s="4">
        <f t="shared" si="12"/>
        <v>9.2194057001665525E-2</v>
      </c>
      <c r="D9" s="8">
        <f t="shared" si="18"/>
        <v>4.7092427838943893E-3</v>
      </c>
      <c r="E9" s="15">
        <f t="shared" si="13"/>
        <v>13390.137659225435</v>
      </c>
      <c r="F9" s="17">
        <f t="shared" si="14"/>
        <v>1359.8623407745667</v>
      </c>
      <c r="G9" s="9">
        <f t="shared" si="15"/>
        <v>2.4671396078167449</v>
      </c>
      <c r="H9" s="2">
        <f t="shared" si="19"/>
        <v>50</v>
      </c>
      <c r="I9" s="5">
        <f t="shared" si="16"/>
        <v>22.475717564679414</v>
      </c>
      <c r="J9" s="24">
        <f t="shared" si="17"/>
        <v>27.524282435320586</v>
      </c>
      <c r="K9" s="4">
        <f t="shared" si="0"/>
        <v>2.0240491710096901E-2</v>
      </c>
      <c r="L9" s="7">
        <f t="shared" si="1"/>
        <v>2.3516130701883774E-4</v>
      </c>
      <c r="M9" s="6">
        <f t="shared" si="2"/>
        <v>4.9936118779666541E-2</v>
      </c>
      <c r="N9" s="24">
        <f t="shared" si="3"/>
        <v>92.997259037156837</v>
      </c>
      <c r="O9" s="1">
        <f t="shared" si="4"/>
        <v>14700.000000000002</v>
      </c>
      <c r="P9" s="19">
        <f t="shared" si="5"/>
        <v>13367.661941660755</v>
      </c>
      <c r="Q9" s="6">
        <f t="shared" si="6"/>
        <v>9.0635242063894284E-2</v>
      </c>
      <c r="R9" s="15">
        <f t="shared" si="7"/>
        <v>1332.3380583392461</v>
      </c>
      <c r="S9" s="50">
        <f t="shared" si="8"/>
        <v>0.88822537222616404</v>
      </c>
      <c r="T9" s="51">
        <f t="shared" si="9"/>
        <v>0.74568024614592521</v>
      </c>
      <c r="U9" s="46">
        <f t="shared" si="10"/>
        <v>4.4740814768755516E-3</v>
      </c>
    </row>
    <row r="10" spans="1:24" x14ac:dyDescent="0.2">
      <c r="A10" s="30"/>
      <c r="B10">
        <f t="shared" si="11"/>
        <v>14700.000000000002</v>
      </c>
      <c r="C10" s="4">
        <f t="shared" si="12"/>
        <v>9.0635242063894284E-2</v>
      </c>
      <c r="D10" s="8">
        <f t="shared" si="18"/>
        <v>4.4740814768755516E-3</v>
      </c>
      <c r="E10" s="15">
        <f t="shared" si="13"/>
        <v>13367.661941660755</v>
      </c>
      <c r="F10" s="17">
        <f t="shared" si="14"/>
        <v>1332.3380583392461</v>
      </c>
      <c r="G10" s="9">
        <f t="shared" si="15"/>
        <v>2.4782141709781609</v>
      </c>
      <c r="H10" s="2">
        <f t="shared" si="19"/>
        <v>50</v>
      </c>
      <c r="I10" s="5">
        <f t="shared" si="16"/>
        <v>22.648903088355624</v>
      </c>
      <c r="J10" s="24">
        <f t="shared" si="17"/>
        <v>27.351096911644376</v>
      </c>
      <c r="K10" s="4">
        <f t="shared" si="0"/>
        <v>2.0528646420066545E-2</v>
      </c>
      <c r="L10" s="7">
        <f t="shared" si="1"/>
        <v>2.2761613225297028E-4</v>
      </c>
      <c r="M10" s="6">
        <f t="shared" si="2"/>
        <v>5.0874382469209001E-2</v>
      </c>
      <c r="N10" s="24">
        <f t="shared" si="3"/>
        <v>93.086034398786168</v>
      </c>
      <c r="O10" s="1">
        <f t="shared" si="4"/>
        <v>14650.000000000002</v>
      </c>
      <c r="P10" s="19">
        <f t="shared" si="5"/>
        <v>13345.013038572401</v>
      </c>
      <c r="Q10" s="6">
        <f t="shared" si="6"/>
        <v>8.9077608288573487E-2</v>
      </c>
      <c r="R10" s="15">
        <f t="shared" si="7"/>
        <v>1304.9869614276017</v>
      </c>
      <c r="S10" s="50">
        <f t="shared" si="8"/>
        <v>0.86999130761840116</v>
      </c>
      <c r="T10" s="51">
        <f t="shared" si="9"/>
        <v>0.70774422410376348</v>
      </c>
      <c r="U10" s="46">
        <f t="shared" si="10"/>
        <v>4.246465344622581E-3</v>
      </c>
    </row>
    <row r="11" spans="1:24" ht="13.5" thickBot="1" x14ac:dyDescent="0.25">
      <c r="A11" s="30"/>
      <c r="B11" s="3">
        <f t="shared" si="11"/>
        <v>14650.000000000002</v>
      </c>
      <c r="C11" s="10">
        <f t="shared" si="12"/>
        <v>8.9077608288573487E-2</v>
      </c>
      <c r="D11" s="11">
        <f t="shared" si="18"/>
        <v>4.246465344622581E-3</v>
      </c>
      <c r="E11" s="16">
        <f t="shared" si="13"/>
        <v>13345.013038572401</v>
      </c>
      <c r="F11" s="18">
        <f t="shared" si="14"/>
        <v>1304.9869614276017</v>
      </c>
      <c r="G11" s="9">
        <f t="shared" si="15"/>
        <v>2.4893312182956544</v>
      </c>
      <c r="H11" s="12">
        <f t="shared" si="19"/>
        <v>50</v>
      </c>
      <c r="I11" s="5">
        <f t="shared" si="16"/>
        <v>22.824496954011217</v>
      </c>
      <c r="J11" s="24">
        <f t="shared" si="17"/>
        <v>27.175503045988783</v>
      </c>
      <c r="K11" s="10">
        <f t="shared" si="0"/>
        <v>2.0824348326254467E-2</v>
      </c>
      <c r="L11" s="13">
        <f t="shared" si="1"/>
        <v>2.201312447130453E-4</v>
      </c>
      <c r="M11" s="14">
        <f t="shared" si="2"/>
        <v>5.1838700389208105E-2</v>
      </c>
      <c r="N11" s="32">
        <f t="shared" si="3"/>
        <v>93.175606638570741</v>
      </c>
      <c r="O11" s="3">
        <f t="shared" si="4"/>
        <v>14600.000000000002</v>
      </c>
      <c r="P11" s="20">
        <f t="shared" si="5"/>
        <v>13322.188541618389</v>
      </c>
      <c r="Q11" s="14">
        <f t="shared" si="6"/>
        <v>8.7521332765863893E-2</v>
      </c>
      <c r="R11" s="16">
        <f t="shared" si="7"/>
        <v>1277.811458381613</v>
      </c>
      <c r="S11" s="52">
        <f t="shared" si="8"/>
        <v>0.85187430558774202</v>
      </c>
      <c r="T11" s="53">
        <f t="shared" si="9"/>
        <v>0.67105568331825594</v>
      </c>
      <c r="U11" s="47">
        <f t="shared" si="10"/>
        <v>4.0263340999095358E-3</v>
      </c>
    </row>
    <row r="12" spans="1:24" ht="13.5" thickBot="1" x14ac:dyDescent="0.25">
      <c r="A12" s="30"/>
      <c r="B12" s="3">
        <f t="shared" si="11"/>
        <v>14600.000000000002</v>
      </c>
      <c r="C12" s="10">
        <f t="shared" si="12"/>
        <v>8.7521332765863893E-2</v>
      </c>
      <c r="D12" s="11">
        <f t="shared" si="18"/>
        <v>4.0263340999095358E-3</v>
      </c>
      <c r="E12" s="16">
        <f t="shared" si="13"/>
        <v>13322.188541618389</v>
      </c>
      <c r="F12" s="18">
        <f t="shared" si="14"/>
        <v>1277.811458381613</v>
      </c>
      <c r="G12" s="9">
        <f t="shared" si="15"/>
        <v>2.5004896289990048</v>
      </c>
      <c r="H12" s="31">
        <f t="shared" si="19"/>
        <v>50</v>
      </c>
      <c r="I12" s="5">
        <f t="shared" si="16"/>
        <v>23.002539979181876</v>
      </c>
      <c r="J12" s="24">
        <f t="shared" si="17"/>
        <v>26.997460020818124</v>
      </c>
      <c r="K12" s="33">
        <f t="shared" si="0"/>
        <v>2.1127890068391803E-2</v>
      </c>
      <c r="L12" s="34">
        <f t="shared" si="1"/>
        <v>2.1271151233615121E-4</v>
      </c>
      <c r="M12" s="35">
        <f t="shared" si="2"/>
        <v>5.2830069998644778E-2</v>
      </c>
      <c r="N12" s="36">
        <f t="shared" si="3"/>
        <v>93.265976089365552</v>
      </c>
      <c r="O12" s="39">
        <f t="shared" si="4"/>
        <v>14550.000000000002</v>
      </c>
      <c r="P12" s="37">
        <f t="shared" si="5"/>
        <v>13299.186001639207</v>
      </c>
      <c r="Q12" s="35">
        <f t="shared" si="6"/>
        <v>8.5966597825484173E-2</v>
      </c>
      <c r="R12" s="38">
        <f t="shared" si="7"/>
        <v>1250.8139983607948</v>
      </c>
      <c r="S12" s="54">
        <f t="shared" si="8"/>
        <v>0.83387599890719655</v>
      </c>
      <c r="T12" s="55">
        <f t="shared" si="9"/>
        <v>0.63560376459556411</v>
      </c>
      <c r="U12" s="48">
        <f t="shared" si="10"/>
        <v>3.8136225875733845E-3</v>
      </c>
    </row>
    <row r="13" spans="1:24" x14ac:dyDescent="0.2">
      <c r="A13" s="30"/>
      <c r="B13">
        <f t="shared" si="11"/>
        <v>14550.000000000002</v>
      </c>
      <c r="C13" s="4">
        <f t="shared" si="12"/>
        <v>8.5966597825484173E-2</v>
      </c>
      <c r="D13" s="8">
        <f t="shared" si="18"/>
        <v>3.8136225875733845E-3</v>
      </c>
      <c r="E13" s="15">
        <f t="shared" si="13"/>
        <v>13299.186001639207</v>
      </c>
      <c r="F13" s="17">
        <f t="shared" si="14"/>
        <v>1250.8139983607948</v>
      </c>
      <c r="G13" s="9">
        <f t="shared" si="15"/>
        <v>2.5116882202190842</v>
      </c>
      <c r="H13" s="2">
        <f t="shared" si="19"/>
        <v>50</v>
      </c>
      <c r="I13" s="5">
        <f t="shared" si="16"/>
        <v>23.183073816927113</v>
      </c>
      <c r="J13" s="24">
        <f t="shared" si="17"/>
        <v>26.816926183072887</v>
      </c>
      <c r="K13" s="4">
        <f t="shared" si="0"/>
        <v>2.1439579520389728E-2</v>
      </c>
      <c r="L13" s="7">
        <f t="shared" si="1"/>
        <v>2.0536181951096971E-4</v>
      </c>
      <c r="M13" s="6">
        <f t="shared" si="2"/>
        <v>5.3849539327813202E-2</v>
      </c>
      <c r="N13" s="24">
        <f t="shared" si="3"/>
        <v>93.357142540970983</v>
      </c>
      <c r="O13" s="1">
        <f t="shared" si="4"/>
        <v>14500.000000000004</v>
      </c>
      <c r="P13" s="19">
        <f t="shared" si="5"/>
        <v>13276.002927822281</v>
      </c>
      <c r="Q13" s="6">
        <f t="shared" si="6"/>
        <v>8.4413591184670456E-2</v>
      </c>
      <c r="R13" s="15">
        <f t="shared" si="7"/>
        <v>1223.997072177722</v>
      </c>
      <c r="S13" s="50">
        <f t="shared" si="8"/>
        <v>0.81599804811848131</v>
      </c>
      <c r="T13" s="51">
        <f t="shared" si="9"/>
        <v>0.60137679467706906</v>
      </c>
      <c r="U13" s="46">
        <f t="shared" si="10"/>
        <v>3.6082607680624147E-3</v>
      </c>
    </row>
    <row r="14" spans="1:24" x14ac:dyDescent="0.2">
      <c r="A14" s="30"/>
      <c r="B14">
        <f t="shared" si="11"/>
        <v>14500.000000000004</v>
      </c>
      <c r="C14" s="4">
        <f t="shared" si="12"/>
        <v>8.4413591184670456E-2</v>
      </c>
      <c r="D14" s="8">
        <f t="shared" si="18"/>
        <v>3.6082607680624147E-3</v>
      </c>
      <c r="E14" s="15">
        <f t="shared" si="13"/>
        <v>13276.002927822281</v>
      </c>
      <c r="F14" s="17">
        <f t="shared" si="14"/>
        <v>1223.997072177722</v>
      </c>
      <c r="G14" s="9">
        <f t="shared" si="15"/>
        <v>2.5229257446622722</v>
      </c>
      <c r="H14" s="2">
        <f t="shared" si="19"/>
        <v>50</v>
      </c>
      <c r="I14" s="5">
        <f t="shared" si="16"/>
        <v>23.366140976892655</v>
      </c>
      <c r="J14" s="24">
        <f t="shared" si="17"/>
        <v>26.633859023107345</v>
      </c>
      <c r="K14" s="4">
        <f t="shared" si="0"/>
        <v>2.1759740793922552E-2</v>
      </c>
      <c r="L14" s="7">
        <f t="shared" si="1"/>
        <v>1.9808705826807952E-4</v>
      </c>
      <c r="M14" s="6">
        <f t="shared" si="2"/>
        <v>5.4898210246165077E-2</v>
      </c>
      <c r="N14" s="24">
        <f t="shared" si="3"/>
        <v>93.449105204118595</v>
      </c>
      <c r="O14" s="1">
        <f t="shared" si="4"/>
        <v>14450.000000000004</v>
      </c>
      <c r="P14" s="19">
        <f t="shared" si="5"/>
        <v>13252.636786845389</v>
      </c>
      <c r="Q14" s="6">
        <f t="shared" si="6"/>
        <v>8.2862506100665353E-2</v>
      </c>
      <c r="R14" s="15">
        <f t="shared" si="7"/>
        <v>1197.3632131546146</v>
      </c>
      <c r="S14" s="50">
        <f t="shared" si="8"/>
        <v>0.79824214210307642</v>
      </c>
      <c r="T14" s="51">
        <f t="shared" si="9"/>
        <v>0.5683622849657225</v>
      </c>
      <c r="U14" s="46">
        <f t="shared" si="10"/>
        <v>3.4101737097943351E-3</v>
      </c>
    </row>
    <row r="15" spans="1:24" x14ac:dyDescent="0.2">
      <c r="A15" s="30"/>
      <c r="B15">
        <f t="shared" si="11"/>
        <v>14450.000000000004</v>
      </c>
      <c r="C15" s="4">
        <f t="shared" si="12"/>
        <v>8.2862506100665353E-2</v>
      </c>
      <c r="D15" s="8">
        <f t="shared" si="18"/>
        <v>3.4101737097943351E-3</v>
      </c>
      <c r="E15" s="15">
        <f t="shared" si="13"/>
        <v>13252.636786845389</v>
      </c>
      <c r="F15" s="17">
        <f t="shared" si="14"/>
        <v>1197.3632131546146</v>
      </c>
      <c r="G15" s="9">
        <f t="shared" si="15"/>
        <v>2.5342008882078551</v>
      </c>
      <c r="H15" s="2">
        <f t="shared" si="19"/>
        <v>50</v>
      </c>
      <c r="I15" s="5">
        <f t="shared" si="16"/>
        <v>23.551784847056283</v>
      </c>
      <c r="J15" s="24">
        <f t="shared" si="17"/>
        <v>26.448215152943717</v>
      </c>
      <c r="K15" s="4">
        <f t="shared" si="0"/>
        <v>2.2088715322447841E-2</v>
      </c>
      <c r="L15" s="7">
        <f t="shared" si="1"/>
        <v>1.9089211897944906E-4</v>
      </c>
      <c r="M15" s="6">
        <f t="shared" si="2"/>
        <v>5.5977241989517777E-2</v>
      </c>
      <c r="N15" s="24">
        <f t="shared" si="3"/>
        <v>93.541862672582482</v>
      </c>
      <c r="O15" s="1">
        <f t="shared" si="4"/>
        <v>14400.000000000004</v>
      </c>
      <c r="P15" s="19">
        <f t="shared" si="5"/>
        <v>13229.085001998334</v>
      </c>
      <c r="Q15" s="6">
        <f t="shared" si="6"/>
        <v>8.1313541527893801E-2</v>
      </c>
      <c r="R15" s="15">
        <f t="shared" si="7"/>
        <v>1170.9149980016709</v>
      </c>
      <c r="S15" s="50">
        <f t="shared" si="8"/>
        <v>0.78060999866778058</v>
      </c>
      <c r="T15" s="51">
        <f t="shared" si="9"/>
        <v>0.53654693180248103</v>
      </c>
      <c r="U15" s="46">
        <f t="shared" si="10"/>
        <v>3.2192815908148862E-3</v>
      </c>
    </row>
    <row r="16" spans="1:24" x14ac:dyDescent="0.2">
      <c r="A16" s="30"/>
      <c r="B16">
        <f t="shared" si="11"/>
        <v>14400.000000000004</v>
      </c>
      <c r="C16" s="4">
        <f t="shared" si="12"/>
        <v>8.1313541527893801E-2</v>
      </c>
      <c r="D16" s="8">
        <f t="shared" si="18"/>
        <v>3.2192815908148862E-3</v>
      </c>
      <c r="E16" s="15">
        <f t="shared" si="13"/>
        <v>13229.085001998334</v>
      </c>
      <c r="F16" s="17">
        <f t="shared" si="14"/>
        <v>1170.9149980016709</v>
      </c>
      <c r="G16" s="9">
        <f t="shared" si="15"/>
        <v>2.5455122674262061</v>
      </c>
      <c r="H16" s="2">
        <f t="shared" si="19"/>
        <v>50</v>
      </c>
      <c r="I16" s="5">
        <f t="shared" si="16"/>
        <v>23.740049716187613</v>
      </c>
      <c r="J16" s="24">
        <f t="shared" si="17"/>
        <v>26.259950283812387</v>
      </c>
      <c r="K16" s="4">
        <f t="shared" si="0"/>
        <v>2.2426863033293311E-2</v>
      </c>
      <c r="L16" s="7">
        <f t="shared" si="1"/>
        <v>1.8378188056768633E-4</v>
      </c>
      <c r="M16" s="6">
        <f t="shared" si="2"/>
        <v>5.7087854971135416E-2</v>
      </c>
      <c r="N16" s="24">
        <f t="shared" si="3"/>
        <v>93.635412883333089</v>
      </c>
      <c r="O16" s="1">
        <f t="shared" si="4"/>
        <v>14350.000000000005</v>
      </c>
      <c r="P16" s="19">
        <f t="shared" si="5"/>
        <v>13205.344952282147</v>
      </c>
      <c r="Q16" s="6">
        <f t="shared" si="6"/>
        <v>7.9766902279990101E-2</v>
      </c>
      <c r="R16" s="15">
        <f t="shared" si="7"/>
        <v>1144.6550477178585</v>
      </c>
      <c r="S16" s="50">
        <f t="shared" si="8"/>
        <v>0.76310336514523902</v>
      </c>
      <c r="T16" s="51">
        <f t="shared" si="9"/>
        <v>0.50591661837453328</v>
      </c>
      <c r="U16" s="46">
        <f t="shared" si="10"/>
        <v>3.0354997102471997E-3</v>
      </c>
    </row>
    <row r="17" spans="1:21" x14ac:dyDescent="0.2">
      <c r="A17" s="30"/>
      <c r="B17">
        <f t="shared" si="11"/>
        <v>14350.000000000005</v>
      </c>
      <c r="C17" s="4">
        <f t="shared" si="12"/>
        <v>7.9766902279990101E-2</v>
      </c>
      <c r="D17" s="8">
        <f t="shared" si="18"/>
        <v>3.0354997102471997E-3</v>
      </c>
      <c r="E17" s="15">
        <f t="shared" si="13"/>
        <v>13205.344952282147</v>
      </c>
      <c r="F17" s="17">
        <f t="shared" si="14"/>
        <v>1144.6550477178585</v>
      </c>
      <c r="G17" s="9">
        <f t="shared" si="15"/>
        <v>2.5568584270154409</v>
      </c>
      <c r="H17" s="2">
        <f t="shared" si="19"/>
        <v>50</v>
      </c>
      <c r="I17" s="5">
        <f t="shared" si="16"/>
        <v>23.930980797054552</v>
      </c>
      <c r="J17" s="24">
        <f t="shared" si="17"/>
        <v>26.069019202945448</v>
      </c>
      <c r="K17" s="4">
        <f t="shared" si="0"/>
        <v>2.2774563616279182E-2</v>
      </c>
      <c r="L17" s="7">
        <f t="shared" si="1"/>
        <v>1.7676120022804351E-4</v>
      </c>
      <c r="M17" s="6">
        <f t="shared" si="2"/>
        <v>5.823133490388268E-2</v>
      </c>
      <c r="N17" s="24">
        <f t="shared" si="3"/>
        <v>93.729753074648116</v>
      </c>
      <c r="O17" s="1">
        <f t="shared" si="4"/>
        <v>14300.000000000005</v>
      </c>
      <c r="P17" s="19">
        <f t="shared" si="5"/>
        <v>13181.413971485092</v>
      </c>
      <c r="Q17" s="6">
        <f t="shared" si="6"/>
        <v>7.8222799196847034E-2</v>
      </c>
      <c r="R17" s="15">
        <f t="shared" si="7"/>
        <v>1118.5860285149131</v>
      </c>
      <c r="S17" s="50">
        <f t="shared" si="8"/>
        <v>0.74572401900994212</v>
      </c>
      <c r="T17" s="51">
        <f t="shared" si="9"/>
        <v>0.47645641833652602</v>
      </c>
      <c r="U17" s="46">
        <f t="shared" si="10"/>
        <v>2.8587385100191562E-3</v>
      </c>
    </row>
    <row r="18" spans="1:21" x14ac:dyDescent="0.2">
      <c r="A18" s="30"/>
      <c r="B18">
        <f t="shared" si="11"/>
        <v>14300.000000000005</v>
      </c>
      <c r="C18" s="4">
        <f t="shared" si="12"/>
        <v>7.8222799196847034E-2</v>
      </c>
      <c r="D18" s="8">
        <f t="shared" si="18"/>
        <v>2.8587385100191562E-3</v>
      </c>
      <c r="E18" s="15">
        <f t="shared" si="13"/>
        <v>13181.413971485092</v>
      </c>
      <c r="F18" s="17">
        <f t="shared" si="14"/>
        <v>1118.5860285149131</v>
      </c>
      <c r="G18" s="9">
        <f t="shared" si="15"/>
        <v>2.5682378371542356</v>
      </c>
      <c r="H18" s="2">
        <f t="shared" si="19"/>
        <v>50</v>
      </c>
      <c r="I18" s="5">
        <f t="shared" si="16"/>
        <v>24.124624250411031</v>
      </c>
      <c r="J18" s="24">
        <f t="shared" si="17"/>
        <v>25.875375749588969</v>
      </c>
      <c r="K18" s="4">
        <f t="shared" si="0"/>
        <v>2.3132217898289256E-2</v>
      </c>
      <c r="L18" s="7">
        <f t="shared" si="1"/>
        <v>1.6983490266885337E-4</v>
      </c>
      <c r="M18" s="6">
        <f t="shared" si="2"/>
        <v>5.9409037263682893E-2</v>
      </c>
      <c r="N18" s="24">
        <f t="shared" si="3"/>
        <v>93.824879742092065</v>
      </c>
      <c r="O18" s="1">
        <f t="shared" si="4"/>
        <v>14250.000000000004</v>
      </c>
      <c r="P18" s="19">
        <f t="shared" si="5"/>
        <v>13157.28934723468</v>
      </c>
      <c r="Q18" s="6">
        <f t="shared" si="6"/>
        <v>7.6681449316864825E-2</v>
      </c>
      <c r="R18" s="15">
        <f t="shared" si="7"/>
        <v>1092.7106527653241</v>
      </c>
      <c r="S18" s="50">
        <f t="shared" si="8"/>
        <v>0.72847376851021606</v>
      </c>
      <c r="T18" s="51">
        <f t="shared" si="9"/>
        <v>0.44815060122505046</v>
      </c>
      <c r="U18" s="46">
        <f t="shared" si="10"/>
        <v>2.6889036073503027E-3</v>
      </c>
    </row>
    <row r="19" spans="1:21" x14ac:dyDescent="0.2">
      <c r="A19" s="30"/>
      <c r="B19">
        <f t="shared" si="11"/>
        <v>14250.000000000004</v>
      </c>
      <c r="C19" s="4">
        <f t="shared" si="12"/>
        <v>7.6681449316864825E-2</v>
      </c>
      <c r="D19" s="8">
        <f t="shared" si="18"/>
        <v>2.6889036073503027E-3</v>
      </c>
      <c r="E19" s="15">
        <f t="shared" si="13"/>
        <v>13157.28934723468</v>
      </c>
      <c r="F19" s="17">
        <f t="shared" si="14"/>
        <v>1092.7106527653241</v>
      </c>
      <c r="G19" s="9">
        <f t="shared" si="15"/>
        <v>2.5796488907684338</v>
      </c>
      <c r="H19" s="2">
        <f t="shared" si="19"/>
        <v>50</v>
      </c>
      <c r="I19" s="5">
        <f t="shared" si="16"/>
        <v>24.321027209803152</v>
      </c>
      <c r="J19" s="24">
        <f t="shared" si="17"/>
        <v>25.678972790196848</v>
      </c>
      <c r="K19" s="4">
        <f t="shared" si="0"/>
        <v>2.3500249334268905E-2</v>
      </c>
      <c r="L19" s="7">
        <f t="shared" si="1"/>
        <v>1.630077688789913E-4</v>
      </c>
      <c r="M19" s="6">
        <f t="shared" si="2"/>
        <v>6.0622392127928408E-2</v>
      </c>
      <c r="N19" s="24">
        <f t="shared" si="3"/>
        <v>93.920788592273951</v>
      </c>
      <c r="O19" s="1">
        <f t="shared" si="4"/>
        <v>14200.000000000004</v>
      </c>
      <c r="P19" s="19">
        <f t="shared" si="5"/>
        <v>13132.968320024876</v>
      </c>
      <c r="Q19" s="6">
        <f t="shared" si="6"/>
        <v>7.5143076054586408E-2</v>
      </c>
      <c r="R19" s="15">
        <f t="shared" si="7"/>
        <v>1067.0316799751272</v>
      </c>
      <c r="S19" s="50">
        <f t="shared" si="8"/>
        <v>0.71135445331675151</v>
      </c>
      <c r="T19" s="51">
        <f t="shared" si="9"/>
        <v>0.42098263974521855</v>
      </c>
      <c r="U19" s="46">
        <f t="shared" si="10"/>
        <v>2.5258958384713113E-3</v>
      </c>
    </row>
    <row r="20" spans="1:21" x14ac:dyDescent="0.2">
      <c r="A20" s="30"/>
      <c r="B20">
        <f t="shared" si="11"/>
        <v>14200.000000000004</v>
      </c>
      <c r="C20" s="4">
        <f t="shared" si="12"/>
        <v>7.5143076054586408E-2</v>
      </c>
      <c r="D20" s="8">
        <f t="shared" si="18"/>
        <v>2.5258958384713113E-3</v>
      </c>
      <c r="E20" s="15">
        <f t="shared" si="13"/>
        <v>13132.968320024876</v>
      </c>
      <c r="F20" s="17">
        <f t="shared" si="14"/>
        <v>1067.0316799751272</v>
      </c>
      <c r="G20" s="9">
        <f t="shared" si="15"/>
        <v>2.591089900709008</v>
      </c>
      <c r="H20" s="2">
        <f t="shared" si="19"/>
        <v>50</v>
      </c>
      <c r="I20" s="5">
        <f t="shared" si="16"/>
        <v>24.520237807233737</v>
      </c>
      <c r="J20" s="24">
        <f t="shared" si="17"/>
        <v>25.479762192766263</v>
      </c>
      <c r="K20" s="4">
        <f t="shared" si="0"/>
        <v>2.3879105626329861E-2</v>
      </c>
      <c r="L20" s="7">
        <f t="shared" si="1"/>
        <v>1.5628452443412213E-4</v>
      </c>
      <c r="M20" s="6">
        <f t="shared" si="2"/>
        <v>6.1872909426346955E-2</v>
      </c>
      <c r="N20" s="24">
        <f t="shared" si="3"/>
        <v>94.017474494289957</v>
      </c>
      <c r="O20" s="1">
        <f t="shared" si="4"/>
        <v>14150.000000000004</v>
      </c>
      <c r="P20" s="19">
        <f t="shared" si="5"/>
        <v>13108.448082217643</v>
      </c>
      <c r="Q20" s="6">
        <f t="shared" si="6"/>
        <v>7.3607909383912415E-2</v>
      </c>
      <c r="R20" s="15">
        <f t="shared" si="7"/>
        <v>1041.551917782361</v>
      </c>
      <c r="S20" s="50">
        <f t="shared" si="8"/>
        <v>0.69436794518824063</v>
      </c>
      <c r="T20" s="51">
        <f t="shared" si="9"/>
        <v>0.39493521900619821</v>
      </c>
      <c r="U20" s="46">
        <f t="shared" si="10"/>
        <v>2.3696113140371892E-3</v>
      </c>
    </row>
    <row r="21" spans="1:21" x14ac:dyDescent="0.2">
      <c r="A21" s="30"/>
      <c r="B21">
        <f t="shared" si="11"/>
        <v>14150.000000000004</v>
      </c>
      <c r="C21" s="4">
        <f t="shared" si="12"/>
        <v>7.3607909383912415E-2</v>
      </c>
      <c r="D21" s="8">
        <f t="shared" si="18"/>
        <v>2.3696113140371892E-3</v>
      </c>
      <c r="E21" s="15">
        <f t="shared" si="13"/>
        <v>13108.448082217643</v>
      </c>
      <c r="F21" s="17">
        <f t="shared" si="14"/>
        <v>1041.551917782361</v>
      </c>
      <c r="G21" s="9">
        <f t="shared" si="15"/>
        <v>2.6025590968388883</v>
      </c>
      <c r="H21" s="2">
        <f t="shared" si="19"/>
        <v>50</v>
      </c>
      <c r="I21" s="5">
        <f t="shared" si="16"/>
        <v>24.722305199727419</v>
      </c>
      <c r="J21" s="24">
        <f t="shared" si="17"/>
        <v>25.277694800272581</v>
      </c>
      <c r="K21" s="4">
        <f t="shared" si="0"/>
        <v>2.4269260484002603E-2</v>
      </c>
      <c r="L21" s="7">
        <f t="shared" si="1"/>
        <v>1.4966982735692625E-4</v>
      </c>
      <c r="M21" s="6">
        <f t="shared" si="2"/>
        <v>6.3162184646193539E-2</v>
      </c>
      <c r="N21" s="24">
        <f t="shared" si="3"/>
        <v>94.114931428755597</v>
      </c>
      <c r="O21" s="1">
        <f t="shared" si="4"/>
        <v>14100.000000000004</v>
      </c>
      <c r="P21" s="19">
        <f t="shared" si="5"/>
        <v>13083.725777017915</v>
      </c>
      <c r="Q21" s="6">
        <f t="shared" si="6"/>
        <v>7.2076186027098449E-2</v>
      </c>
      <c r="R21" s="15">
        <f t="shared" si="7"/>
        <v>1016.2742229820884</v>
      </c>
      <c r="S21" s="50">
        <f t="shared" si="8"/>
        <v>0.67751614865472565</v>
      </c>
      <c r="T21" s="51">
        <f t="shared" si="9"/>
        <v>0.3699902477800438</v>
      </c>
      <c r="U21" s="46">
        <f t="shared" si="10"/>
        <v>2.2199414866802629E-3</v>
      </c>
    </row>
    <row r="22" spans="1:21" x14ac:dyDescent="0.2">
      <c r="A22" s="30"/>
      <c r="B22">
        <f t="shared" si="11"/>
        <v>14100.000000000004</v>
      </c>
      <c r="C22" s="4">
        <f t="shared" si="12"/>
        <v>7.2076186027098449E-2</v>
      </c>
      <c r="D22" s="8">
        <f t="shared" ref="D22:D28" si="20">U21</f>
        <v>2.2199414866802629E-3</v>
      </c>
      <c r="E22" s="15">
        <f t="shared" si="13"/>
        <v>13083.725777017915</v>
      </c>
      <c r="F22" s="17">
        <f t="shared" si="14"/>
        <v>1016.2742229820884</v>
      </c>
      <c r="G22" s="9">
        <f t="shared" si="15"/>
        <v>2.6140546230261252</v>
      </c>
      <c r="H22" s="2">
        <f t="shared" si="19"/>
        <v>50</v>
      </c>
      <c r="I22" s="5">
        <f t="shared" si="16"/>
        <v>24.927279596842357</v>
      </c>
      <c r="J22" s="24">
        <f t="shared" si="17"/>
        <v>25.072720403157643</v>
      </c>
      <c r="K22" s="4">
        <f t="shared" si="0"/>
        <v>2.4671215540216986E-2</v>
      </c>
      <c r="L22" s="7">
        <f t="shared" si="1"/>
        <v>1.4316825555018363E-4</v>
      </c>
      <c r="M22" s="6">
        <f t="shared" si="2"/>
        <v>6.4491905038578198E-2</v>
      </c>
      <c r="N22" s="24">
        <f t="shared" si="3"/>
        <v>94.213152434329785</v>
      </c>
      <c r="O22" s="1">
        <f t="shared" si="4"/>
        <v>14050.000000000004</v>
      </c>
      <c r="P22" s="19">
        <f t="shared" si="5"/>
        <v>13058.798497421072</v>
      </c>
      <c r="Q22" s="6">
        <f t="shared" si="6"/>
        <v>7.0548149649745942E-2</v>
      </c>
      <c r="R22" s="15">
        <f t="shared" si="7"/>
        <v>991.20150257893079</v>
      </c>
      <c r="S22" s="50">
        <f t="shared" si="8"/>
        <v>0.66080100171928724</v>
      </c>
      <c r="T22" s="51">
        <f t="shared" si="9"/>
        <v>0.34612887185501318</v>
      </c>
      <c r="U22" s="46">
        <f t="shared" si="10"/>
        <v>2.0767732311300791E-3</v>
      </c>
    </row>
    <row r="23" spans="1:21" x14ac:dyDescent="0.2">
      <c r="A23" s="30"/>
      <c r="B23">
        <f t="shared" si="11"/>
        <v>14050.000000000004</v>
      </c>
      <c r="C23" s="4">
        <f t="shared" si="12"/>
        <v>7.0548149649745942E-2</v>
      </c>
      <c r="D23" s="8">
        <f t="shared" si="20"/>
        <v>2.0767732311300791E-3</v>
      </c>
      <c r="E23" s="15">
        <f t="shared" si="13"/>
        <v>13058.798497421072</v>
      </c>
      <c r="F23" s="17">
        <f t="shared" si="14"/>
        <v>991.20150257893079</v>
      </c>
      <c r="G23" s="9">
        <f t="shared" si="15"/>
        <v>2.6255745340407639</v>
      </c>
      <c r="H23" s="2">
        <f t="shared" si="19"/>
        <v>50</v>
      </c>
      <c r="I23" s="5">
        <f t="shared" si="16"/>
        <v>25.135212289177531</v>
      </c>
      <c r="J23" s="24">
        <f t="shared" si="17"/>
        <v>24.864787710822469</v>
      </c>
      <c r="K23" s="4">
        <f t="shared" si="0"/>
        <v>2.508550243934124E-2</v>
      </c>
      <c r="L23" s="7">
        <f t="shared" si="1"/>
        <v>1.3678429382555718E-4</v>
      </c>
      <c r="M23" s="6">
        <f t="shared" si="2"/>
        <v>6.586385637835182E-2</v>
      </c>
      <c r="N23" s="24">
        <f t="shared" si="3"/>
        <v>94.312129551630406</v>
      </c>
      <c r="O23" s="1">
        <f t="shared" si="4"/>
        <v>14000.000000000004</v>
      </c>
      <c r="P23" s="19">
        <f t="shared" si="5"/>
        <v>13033.663285131895</v>
      </c>
      <c r="Q23" s="6">
        <f t="shared" si="6"/>
        <v>6.9024051062007721E-2</v>
      </c>
      <c r="R23" s="15">
        <f t="shared" si="7"/>
        <v>966.33671486810829</v>
      </c>
      <c r="S23" s="50">
        <f t="shared" si="8"/>
        <v>0.64422447657873882</v>
      </c>
      <c r="T23" s="51">
        <f t="shared" si="9"/>
        <v>0.32333148955075364</v>
      </c>
      <c r="U23" s="46">
        <f t="shared" si="10"/>
        <v>1.9399889373045219E-3</v>
      </c>
    </row>
    <row r="24" spans="1:21" x14ac:dyDescent="0.2">
      <c r="A24" s="30"/>
      <c r="B24">
        <f t="shared" si="11"/>
        <v>14000.000000000004</v>
      </c>
      <c r="C24" s="4">
        <f t="shared" si="12"/>
        <v>6.9024051062007721E-2</v>
      </c>
      <c r="D24" s="8">
        <f t="shared" si="20"/>
        <v>1.9399889373045219E-3</v>
      </c>
      <c r="E24" s="15">
        <f t="shared" si="13"/>
        <v>13033.663285131895</v>
      </c>
      <c r="F24" s="17">
        <f t="shared" si="14"/>
        <v>966.33671486810829</v>
      </c>
      <c r="G24" s="9">
        <f t="shared" si="15"/>
        <v>2.6371167923528054</v>
      </c>
      <c r="H24" s="2">
        <f t="shared" si="19"/>
        <v>50</v>
      </c>
      <c r="I24" s="5">
        <f t="shared" si="16"/>
        <v>25.346155677928692</v>
      </c>
      <c r="J24" s="24">
        <f t="shared" si="17"/>
        <v>24.653844322071308</v>
      </c>
      <c r="K24" s="4">
        <f t="shared" si="0"/>
        <v>2.5512685115597844E-2</v>
      </c>
      <c r="L24" s="7">
        <f t="shared" si="1"/>
        <v>1.3052232055514284E-4</v>
      </c>
      <c r="M24" s="6">
        <f t="shared" si="2"/>
        <v>6.7279930336352545E-2</v>
      </c>
      <c r="N24" s="24">
        <f t="shared" si="3"/>
        <v>94.41185376444021</v>
      </c>
      <c r="O24" s="1">
        <f t="shared" si="4"/>
        <v>13950.000000000004</v>
      </c>
      <c r="P24" s="19">
        <f t="shared" si="5"/>
        <v>13008.317129453966</v>
      </c>
      <c r="Q24" s="6">
        <f t="shared" si="6"/>
        <v>6.7504148426239197E-2</v>
      </c>
      <c r="R24" s="15">
        <f t="shared" si="7"/>
        <v>941.68287054603695</v>
      </c>
      <c r="S24" s="50">
        <f t="shared" si="8"/>
        <v>0.62778858036402463</v>
      </c>
      <c r="T24" s="51">
        <f t="shared" si="9"/>
        <v>0.30157776945822984</v>
      </c>
      <c r="U24" s="46">
        <f t="shared" si="10"/>
        <v>1.809466616749379E-3</v>
      </c>
    </row>
    <row r="25" spans="1:21" x14ac:dyDescent="0.2">
      <c r="A25" s="30"/>
      <c r="B25">
        <f t="shared" si="11"/>
        <v>13950.000000000004</v>
      </c>
      <c r="C25" s="4">
        <f t="shared" si="12"/>
        <v>6.7504148426239197E-2</v>
      </c>
      <c r="D25" s="8">
        <f t="shared" si="20"/>
        <v>1.809466616749379E-3</v>
      </c>
      <c r="E25" s="15">
        <f t="shared" si="13"/>
        <v>13008.317129453966</v>
      </c>
      <c r="F25" s="17">
        <f t="shared" si="14"/>
        <v>941.68287054603695</v>
      </c>
      <c r="G25" s="9">
        <f t="shared" si="15"/>
        <v>2.6486792648284663</v>
      </c>
      <c r="H25" s="2">
        <f t="shared" si="19"/>
        <v>50</v>
      </c>
      <c r="I25" s="5">
        <f t="shared" si="16"/>
        <v>25.560163305550194</v>
      </c>
      <c r="J25" s="24">
        <f t="shared" si="17"/>
        <v>24.439836694449806</v>
      </c>
      <c r="K25" s="4">
        <f t="shared" si="0"/>
        <v>2.5953362282440485E-2</v>
      </c>
      <c r="L25" s="7">
        <f t="shared" si="1"/>
        <v>1.2438659397734367E-4</v>
      </c>
      <c r="M25" s="6">
        <f t="shared" si="2"/>
        <v>6.874213253008131E-2</v>
      </c>
      <c r="N25" s="24">
        <f t="shared" si="3"/>
        <v>94.512314938098569</v>
      </c>
      <c r="O25" s="1">
        <f t="shared" si="4"/>
        <v>13900.000000000004</v>
      </c>
      <c r="P25" s="19">
        <f t="shared" si="5"/>
        <v>12982.756966148416</v>
      </c>
      <c r="Q25" s="6">
        <f t="shared" si="6"/>
        <v>6.5988707471337185E-2</v>
      </c>
      <c r="R25" s="15">
        <f t="shared" si="7"/>
        <v>917.24303385158714</v>
      </c>
      <c r="S25" s="50">
        <f t="shared" si="8"/>
        <v>0.61149535590105808</v>
      </c>
      <c r="T25" s="51">
        <f t="shared" si="9"/>
        <v>0.2808466704620059</v>
      </c>
      <c r="U25" s="46">
        <f t="shared" si="10"/>
        <v>1.6850800227720354E-3</v>
      </c>
    </row>
    <row r="26" spans="1:21" x14ac:dyDescent="0.2">
      <c r="A26" s="30"/>
      <c r="B26">
        <f t="shared" si="11"/>
        <v>13900.000000000004</v>
      </c>
      <c r="C26" s="4">
        <f t="shared" si="12"/>
        <v>6.5988707471337185E-2</v>
      </c>
      <c r="D26" s="8">
        <f t="shared" si="20"/>
        <v>1.6850800227720354E-3</v>
      </c>
      <c r="E26" s="15">
        <f t="shared" si="13"/>
        <v>12982.756966148416</v>
      </c>
      <c r="F26" s="17">
        <f t="shared" si="14"/>
        <v>917.24303385158714</v>
      </c>
      <c r="G26" s="9">
        <f t="shared" si="15"/>
        <v>2.660259719321993</v>
      </c>
      <c r="H26" s="2">
        <f t="shared" si="19"/>
        <v>50</v>
      </c>
      <c r="I26" s="5">
        <f t="shared" si="16"/>
        <v>25.777289887584466</v>
      </c>
      <c r="J26" s="24">
        <f t="shared" si="17"/>
        <v>24.222710112415534</v>
      </c>
      <c r="K26" s="4">
        <f t="shared" si="0"/>
        <v>2.6408170156062311E-2</v>
      </c>
      <c r="L26" s="7">
        <f t="shared" si="1"/>
        <v>1.1838123819338844E-4</v>
      </c>
      <c r="M26" s="6">
        <f t="shared" si="2"/>
        <v>7.025259132717375E-2</v>
      </c>
      <c r="N26" s="24">
        <f t="shared" si="3"/>
        <v>94.613501754974024</v>
      </c>
      <c r="O26" s="1">
        <f t="shared" si="4"/>
        <v>13850.000000000004</v>
      </c>
      <c r="P26" s="19">
        <f t="shared" si="5"/>
        <v>12956.979676260831</v>
      </c>
      <c r="Q26" s="6">
        <f t="shared" si="6"/>
        <v>6.44780017140196E-2</v>
      </c>
      <c r="R26" s="15">
        <f t="shared" si="7"/>
        <v>893.02032373917166</v>
      </c>
      <c r="S26" s="50">
        <f t="shared" si="8"/>
        <v>0.59534688249278112</v>
      </c>
      <c r="T26" s="51">
        <f t="shared" si="9"/>
        <v>0.26111646409644113</v>
      </c>
      <c r="U26" s="46">
        <f t="shared" si="10"/>
        <v>1.5666987845786469E-3</v>
      </c>
    </row>
    <row r="27" spans="1:21" x14ac:dyDescent="0.2">
      <c r="A27" s="30"/>
      <c r="B27">
        <f t="shared" si="11"/>
        <v>13850.000000000004</v>
      </c>
      <c r="C27" s="4">
        <f t="shared" si="12"/>
        <v>6.44780017140196E-2</v>
      </c>
      <c r="D27" s="8">
        <f t="shared" si="20"/>
        <v>1.5666987845786469E-3</v>
      </c>
      <c r="E27" s="15">
        <f t="shared" si="13"/>
        <v>12956.979676260831</v>
      </c>
      <c r="F27" s="17">
        <f t="shared" si="14"/>
        <v>893.02032373917166</v>
      </c>
      <c r="G27" s="9">
        <f t="shared" si="15"/>
        <v>2.6718558211600971</v>
      </c>
      <c r="H27" s="2">
        <f t="shared" si="19"/>
        <v>50</v>
      </c>
      <c r="I27" s="5">
        <f t="shared" si="16"/>
        <v>25.997591345726406</v>
      </c>
      <c r="J27" s="24">
        <f t="shared" si="17"/>
        <v>24.002408654273594</v>
      </c>
      <c r="K27" s="4">
        <f t="shared" si="0"/>
        <v>2.687778543916329E-2</v>
      </c>
      <c r="L27" s="7">
        <f t="shared" si="1"/>
        <v>1.1251022889582165E-4</v>
      </c>
      <c r="M27" s="6">
        <f t="shared" si="2"/>
        <v>7.1813567485520535E-2</v>
      </c>
      <c r="N27" s="24">
        <f t="shared" si="3"/>
        <v>94.715401646910635</v>
      </c>
      <c r="O27" s="1">
        <f t="shared" si="4"/>
        <v>13800.000000000004</v>
      </c>
      <c r="P27" s="19">
        <f t="shared" si="5"/>
        <v>12930.982084915106</v>
      </c>
      <c r="Q27" s="6">
        <f t="shared" si="6"/>
        <v>6.2972312687311432E-2</v>
      </c>
      <c r="R27" s="15">
        <f t="shared" si="7"/>
        <v>869.01791508489805</v>
      </c>
      <c r="S27" s="50">
        <f t="shared" si="8"/>
        <v>0.57934527672326541</v>
      </c>
      <c r="T27" s="51">
        <f t="shared" si="9"/>
        <v>0.24236475928047085</v>
      </c>
      <c r="U27" s="46">
        <f t="shared" si="10"/>
        <v>1.4541885556828252E-3</v>
      </c>
    </row>
    <row r="28" spans="1:21" x14ac:dyDescent="0.2">
      <c r="A28" s="30"/>
      <c r="B28">
        <f t="shared" si="11"/>
        <v>13800.000000000004</v>
      </c>
      <c r="C28" s="4">
        <f t="shared" si="12"/>
        <v>6.2972312687311432E-2</v>
      </c>
      <c r="D28" s="8">
        <f t="shared" si="20"/>
        <v>1.4541885556828252E-3</v>
      </c>
      <c r="E28" s="15">
        <f t="shared" si="13"/>
        <v>12930.982084915106</v>
      </c>
      <c r="F28" s="17">
        <f t="shared" si="14"/>
        <v>869.01791508489805</v>
      </c>
      <c r="G28" s="9">
        <f t="shared" si="15"/>
        <v>2.6834651295160734</v>
      </c>
      <c r="H28" s="2">
        <f t="shared" si="19"/>
        <v>50</v>
      </c>
      <c r="I28" s="5">
        <f t="shared" si="16"/>
        <v>26.221124842195547</v>
      </c>
      <c r="J28" s="24">
        <f t="shared" si="17"/>
        <v>23.778875157804453</v>
      </c>
      <c r="K28" s="4">
        <f t="shared" si="0"/>
        <v>2.7362928594494389E-2</v>
      </c>
      <c r="L28" s="7">
        <f t="shared" si="1"/>
        <v>1.0677737887555609E-4</v>
      </c>
      <c r="M28" s="6">
        <f t="shared" si="2"/>
        <v>7.3427464724763955E-2</v>
      </c>
      <c r="N28" s="24">
        <f t="shared" si="3"/>
        <v>94.818000724539857</v>
      </c>
      <c r="O28" s="1">
        <f t="shared" si="4"/>
        <v>13750.000000000004</v>
      </c>
      <c r="P28" s="19">
        <f t="shared" si="5"/>
        <v>12904.76096007291</v>
      </c>
      <c r="Q28" s="6">
        <f t="shared" si="6"/>
        <v>6.1471930176515879E-2</v>
      </c>
      <c r="R28" s="15">
        <f t="shared" si="7"/>
        <v>845.23903992709359</v>
      </c>
      <c r="S28" s="50">
        <f t="shared" si="8"/>
        <v>0.56349269328472906</v>
      </c>
      <c r="T28" s="51">
        <f t="shared" si="9"/>
        <v>0.22456852946787817</v>
      </c>
      <c r="U28" s="46">
        <f t="shared" si="10"/>
        <v>1.3474111768072691E-3</v>
      </c>
    </row>
    <row r="29" spans="1:21" x14ac:dyDescent="0.2">
      <c r="A29" s="30"/>
      <c r="B29">
        <f t="shared" ref="B29:B37" si="21">O28</f>
        <v>13750.000000000004</v>
      </c>
      <c r="C29" s="4">
        <f t="shared" ref="C29:C37" si="22">Q28</f>
        <v>6.1471930176515879E-2</v>
      </c>
      <c r="D29" s="8">
        <f t="shared" ref="D29:D37" si="23">U28</f>
        <v>1.3474111768072691E-3</v>
      </c>
      <c r="E29" s="15">
        <f t="shared" ref="E29:E37" si="24">P28</f>
        <v>12904.76096007291</v>
      </c>
      <c r="F29" s="17">
        <f t="shared" ref="F29:F37" si="25">R28</f>
        <v>845.23903992709359</v>
      </c>
      <c r="G29" s="9">
        <f t="shared" ref="G29:G37" si="26">LN(C29*100)*0.0039098+529.74241078/(70+(C29*100))+0.01310545*(C29*100)-4.34939807</f>
        <v>2.6950850936705137</v>
      </c>
      <c r="H29" s="2">
        <f t="shared" si="19"/>
        <v>50</v>
      </c>
      <c r="I29" s="5">
        <f t="shared" si="16"/>
        <v>26.447948815495387</v>
      </c>
      <c r="J29" s="24">
        <f t="shared" si="17"/>
        <v>23.552051184504613</v>
      </c>
      <c r="K29" s="4">
        <f t="shared" ref="K29:K37" si="27">IF(J29/(B29*C29)&lt;1,J29/(B29*C29),1)</f>
        <v>2.786436744158919E-2</v>
      </c>
      <c r="L29" s="7">
        <f t="shared" ref="L29:L37" si="28">M29*D29</f>
        <v>1.011863233595673E-4</v>
      </c>
      <c r="M29" s="6">
        <f t="shared" ref="M29:M37" si="29">IF(K29*G29&lt;1,K29*G29,1)</f>
        <v>7.5096841336385015E-2</v>
      </c>
      <c r="N29" s="24">
        <f t="shared" ref="N29:N37" si="30">0.08092634*LN(C29*100)+548.35252716/(22+(C29*100))-0.01292099*(C29*100)+75.37214355</f>
        <v>94.921283703348792</v>
      </c>
      <c r="O29" s="1">
        <f t="shared" ref="O29:O37" si="31">P29+R29</f>
        <v>13700.000000000004</v>
      </c>
      <c r="P29" s="19">
        <f t="shared" ref="P29:P37" si="32">E29-I29</f>
        <v>12878.313011257414</v>
      </c>
      <c r="Q29" s="6">
        <f t="shared" ref="Q29:Q37" si="33">IF(R29/O29&gt;0,R29/O29,0)</f>
        <v>5.9977152462962681E-2</v>
      </c>
      <c r="R29" s="15">
        <f t="shared" ref="R29:R37" si="34">IF(F29-J29&gt;0,F29-J29,0)</f>
        <v>821.68698874258894</v>
      </c>
      <c r="S29" s="50">
        <f t="shared" ref="S29:S37" si="35">R29/($B$4*$C$4)</f>
        <v>0.54779132582839263</v>
      </c>
      <c r="T29" s="51">
        <f t="shared" ref="T29:T37" si="36">U29/$D$4</f>
        <v>0.20770414224128364</v>
      </c>
      <c r="U29" s="46">
        <f t="shared" ref="U29:U37" si="37">D29-L29</f>
        <v>1.2462248534477018E-3</v>
      </c>
    </row>
    <row r="30" spans="1:21" x14ac:dyDescent="0.2">
      <c r="A30" s="30"/>
      <c r="B30">
        <f t="shared" si="21"/>
        <v>13700.000000000004</v>
      </c>
      <c r="C30" s="4">
        <f t="shared" si="22"/>
        <v>5.9977152462962681E-2</v>
      </c>
      <c r="D30" s="8">
        <f t="shared" si="23"/>
        <v>1.2462248534477018E-3</v>
      </c>
      <c r="E30" s="15">
        <f t="shared" si="24"/>
        <v>12878.313011257414</v>
      </c>
      <c r="F30" s="17">
        <f t="shared" si="25"/>
        <v>821.68698874258894</v>
      </c>
      <c r="G30" s="9">
        <f t="shared" si="26"/>
        <v>2.7067130491554794</v>
      </c>
      <c r="H30" s="2">
        <f t="shared" si="19"/>
        <v>50</v>
      </c>
      <c r="I30" s="5">
        <f t="shared" si="16"/>
        <v>26.678123017646655</v>
      </c>
      <c r="J30" s="24">
        <f t="shared" si="17"/>
        <v>23.321876982353345</v>
      </c>
      <c r="K30" s="4">
        <f t="shared" si="27"/>
        <v>2.8382921114574716E-2</v>
      </c>
      <c r="L30" s="7">
        <f t="shared" si="28"/>
        <v>9.5740505237015475E-5</v>
      </c>
      <c r="M30" s="6">
        <f t="shared" si="29"/>
        <v>7.6824422953969962E-2</v>
      </c>
      <c r="N30" s="24">
        <f t="shared" si="30"/>
        <v>95.025233826395038</v>
      </c>
      <c r="O30" s="1">
        <f t="shared" si="31"/>
        <v>13650.000000000002</v>
      </c>
      <c r="P30" s="19">
        <f t="shared" si="32"/>
        <v>12851.634888239767</v>
      </c>
      <c r="Q30" s="6">
        <f t="shared" si="33"/>
        <v>5.8488286575841424E-2</v>
      </c>
      <c r="R30" s="15">
        <f t="shared" si="34"/>
        <v>798.36511176023555</v>
      </c>
      <c r="S30" s="50">
        <f t="shared" si="35"/>
        <v>0.532243407840157</v>
      </c>
      <c r="T30" s="51">
        <f t="shared" si="36"/>
        <v>0.19174739136844773</v>
      </c>
      <c r="U30" s="46">
        <f t="shared" si="37"/>
        <v>1.1504843482106864E-3</v>
      </c>
    </row>
    <row r="31" spans="1:21" x14ac:dyDescent="0.2">
      <c r="A31" s="30"/>
      <c r="B31">
        <f t="shared" si="21"/>
        <v>13650.000000000002</v>
      </c>
      <c r="C31" s="4">
        <f t="shared" si="22"/>
        <v>5.8488286575841424E-2</v>
      </c>
      <c r="D31" s="8">
        <f t="shared" si="23"/>
        <v>1.1504843482106864E-3</v>
      </c>
      <c r="E31" s="15">
        <f t="shared" si="24"/>
        <v>12851.634888239767</v>
      </c>
      <c r="F31" s="17">
        <f t="shared" si="25"/>
        <v>798.36511176023555</v>
      </c>
      <c r="G31" s="9">
        <f t="shared" si="26"/>
        <v>2.7183462137787835</v>
      </c>
      <c r="H31" s="2">
        <f t="shared" si="19"/>
        <v>50</v>
      </c>
      <c r="I31" s="5">
        <f t="shared" si="16"/>
        <v>26.911708552989332</v>
      </c>
      <c r="J31" s="24">
        <f t="shared" si="17"/>
        <v>23.088291447010668</v>
      </c>
      <c r="K31" s="4">
        <f t="shared" si="27"/>
        <v>2.8919464424122441E-2</v>
      </c>
      <c r="L31" s="7">
        <f t="shared" si="28"/>
        <v>9.044316023746925E-5</v>
      </c>
      <c r="M31" s="6">
        <f t="shared" si="29"/>
        <v>7.8613116621823464E-2</v>
      </c>
      <c r="N31" s="24">
        <f t="shared" si="30"/>
        <v>95.129832783557561</v>
      </c>
      <c r="O31" s="1">
        <f t="shared" si="31"/>
        <v>13600.000000000004</v>
      </c>
      <c r="P31" s="19">
        <f t="shared" si="32"/>
        <v>12824.723179686778</v>
      </c>
      <c r="Q31" s="6">
        <f t="shared" si="33"/>
        <v>5.7005648552442993E-2</v>
      </c>
      <c r="R31" s="15">
        <f t="shared" si="34"/>
        <v>775.2768203132249</v>
      </c>
      <c r="S31" s="50">
        <f t="shared" si="35"/>
        <v>0.51685121354214991</v>
      </c>
      <c r="T31" s="51">
        <f t="shared" si="36"/>
        <v>0.17667353132886951</v>
      </c>
      <c r="U31" s="46">
        <f t="shared" si="37"/>
        <v>1.0600411879732171E-3</v>
      </c>
    </row>
    <row r="32" spans="1:21" x14ac:dyDescent="0.2">
      <c r="A32" s="30"/>
      <c r="B32">
        <f t="shared" si="21"/>
        <v>13600.000000000004</v>
      </c>
      <c r="C32" s="4">
        <f t="shared" si="22"/>
        <v>5.7005648552442993E-2</v>
      </c>
      <c r="D32" s="8">
        <f t="shared" si="23"/>
        <v>1.0600411879732171E-3</v>
      </c>
      <c r="E32" s="15">
        <f t="shared" si="24"/>
        <v>12824.723179686778</v>
      </c>
      <c r="F32" s="17">
        <f t="shared" si="25"/>
        <v>775.2768203132249</v>
      </c>
      <c r="G32" s="9">
        <f t="shared" si="26"/>
        <v>2.7299816835250175</v>
      </c>
      <c r="H32" s="2">
        <f t="shared" si="19"/>
        <v>50</v>
      </c>
      <c r="I32" s="5">
        <f t="shared" si="16"/>
        <v>27.148767918657594</v>
      </c>
      <c r="J32" s="24">
        <f t="shared" si="17"/>
        <v>22.851232081342406</v>
      </c>
      <c r="K32" s="4">
        <f t="shared" si="27"/>
        <v>2.9474932672577676E-2</v>
      </c>
      <c r="L32" s="7">
        <f t="shared" si="28"/>
        <v>8.529730213096328E-5</v>
      </c>
      <c r="M32" s="6">
        <f t="shared" si="29"/>
        <v>8.0466026319270148E-2</v>
      </c>
      <c r="N32" s="24">
        <f t="shared" si="30"/>
        <v>95.235060627213102</v>
      </c>
      <c r="O32" s="1">
        <f t="shared" si="31"/>
        <v>13550.000000000004</v>
      </c>
      <c r="P32" s="19">
        <f t="shared" si="32"/>
        <v>12797.574411768121</v>
      </c>
      <c r="Q32" s="6">
        <f t="shared" si="33"/>
        <v>5.5529563707149981E-2</v>
      </c>
      <c r="R32" s="15">
        <f t="shared" si="34"/>
        <v>752.42558823188244</v>
      </c>
      <c r="S32" s="50">
        <f t="shared" si="35"/>
        <v>0.50161705882125496</v>
      </c>
      <c r="T32" s="51">
        <f t="shared" si="36"/>
        <v>0.1624573143070423</v>
      </c>
      <c r="U32" s="46">
        <f t="shared" si="37"/>
        <v>9.7474388584225385E-4</v>
      </c>
    </row>
    <row r="33" spans="1:21" x14ac:dyDescent="0.2">
      <c r="A33" s="30"/>
      <c r="B33">
        <f t="shared" si="21"/>
        <v>13550.000000000004</v>
      </c>
      <c r="C33" s="4">
        <f t="shared" si="22"/>
        <v>5.5529563707149981E-2</v>
      </c>
      <c r="D33" s="8">
        <f t="shared" si="23"/>
        <v>9.7474388584225385E-4</v>
      </c>
      <c r="E33" s="15">
        <f t="shared" si="24"/>
        <v>12797.574411768121</v>
      </c>
      <c r="F33" s="17">
        <f t="shared" si="25"/>
        <v>752.42558823188244</v>
      </c>
      <c r="G33" s="9">
        <f t="shared" si="26"/>
        <v>2.7416164283296727</v>
      </c>
      <c r="H33" s="2">
        <f t="shared" si="19"/>
        <v>50</v>
      </c>
      <c r="I33" s="5">
        <f t="shared" si="16"/>
        <v>27.389365046842045</v>
      </c>
      <c r="J33" s="24">
        <f t="shared" si="17"/>
        <v>22.610634953157955</v>
      </c>
      <c r="K33" s="4">
        <f t="shared" si="27"/>
        <v>3.0050326978233777E-2</v>
      </c>
      <c r="L33" s="7">
        <f t="shared" si="28"/>
        <v>8.0305708025794485E-5</v>
      </c>
      <c r="M33" s="6">
        <f t="shared" si="29"/>
        <v>8.23864701202041E-2</v>
      </c>
      <c r="N33" s="24">
        <f t="shared" si="30"/>
        <v>95.340895684227846</v>
      </c>
      <c r="O33" s="1">
        <f t="shared" si="31"/>
        <v>13500.000000000004</v>
      </c>
      <c r="P33" s="19">
        <f t="shared" si="32"/>
        <v>12770.185046721279</v>
      </c>
      <c r="Q33" s="6">
        <f t="shared" si="33"/>
        <v>5.4060366909535133E-2</v>
      </c>
      <c r="R33" s="15">
        <f t="shared" si="34"/>
        <v>729.81495327872449</v>
      </c>
      <c r="S33" s="50">
        <f t="shared" si="35"/>
        <v>0.48654330218581632</v>
      </c>
      <c r="T33" s="51">
        <f t="shared" si="36"/>
        <v>0.14907302963607655</v>
      </c>
      <c r="U33" s="46">
        <f t="shared" si="37"/>
        <v>8.9443817781645937E-4</v>
      </c>
    </row>
    <row r="34" spans="1:21" x14ac:dyDescent="0.2">
      <c r="A34" s="30"/>
      <c r="B34">
        <f t="shared" si="21"/>
        <v>13500.000000000004</v>
      </c>
      <c r="C34" s="4">
        <f t="shared" si="22"/>
        <v>5.4060366909535133E-2</v>
      </c>
      <c r="D34" s="8">
        <f t="shared" si="23"/>
        <v>8.9443817781645937E-4</v>
      </c>
      <c r="E34" s="15">
        <f t="shared" si="24"/>
        <v>12770.185046721279</v>
      </c>
      <c r="F34" s="17">
        <f t="shared" si="25"/>
        <v>729.81495327872449</v>
      </c>
      <c r="G34" s="9">
        <f t="shared" si="26"/>
        <v>2.7532472877226297</v>
      </c>
      <c r="H34" s="2">
        <f t="shared" si="19"/>
        <v>50</v>
      </c>
      <c r="I34" s="5">
        <f t="shared" si="16"/>
        <v>27.633565348965611</v>
      </c>
      <c r="J34" s="24">
        <f t="shared" si="17"/>
        <v>22.366434651034389</v>
      </c>
      <c r="K34" s="4">
        <f t="shared" si="27"/>
        <v>3.0646720172767407E-2</v>
      </c>
      <c r="L34" s="7">
        <f t="shared" si="28"/>
        <v>7.5470903846223757E-5</v>
      </c>
      <c r="M34" s="6">
        <f t="shared" si="29"/>
        <v>8.4377999193266259E-2</v>
      </c>
      <c r="N34" s="24">
        <f t="shared" si="30"/>
        <v>95.447314464154161</v>
      </c>
      <c r="O34" s="1">
        <f t="shared" si="31"/>
        <v>13450.000000000004</v>
      </c>
      <c r="P34" s="19">
        <f t="shared" si="32"/>
        <v>12742.551481372313</v>
      </c>
      <c r="Q34" s="6">
        <f t="shared" si="33"/>
        <v>5.2598402871947204E-2</v>
      </c>
      <c r="R34" s="15">
        <f t="shared" si="34"/>
        <v>707.44851862769008</v>
      </c>
      <c r="S34" s="50">
        <f t="shared" si="35"/>
        <v>0.47163234575179336</v>
      </c>
      <c r="T34" s="51">
        <f t="shared" si="36"/>
        <v>0.13649454566170593</v>
      </c>
      <c r="U34" s="46">
        <f t="shared" si="37"/>
        <v>8.1896727397023558E-4</v>
      </c>
    </row>
    <row r="35" spans="1:21" x14ac:dyDescent="0.2">
      <c r="A35" s="30"/>
      <c r="B35">
        <f t="shared" si="21"/>
        <v>13450.000000000004</v>
      </c>
      <c r="C35" s="4">
        <f t="shared" si="22"/>
        <v>5.2598402871947204E-2</v>
      </c>
      <c r="D35" s="8">
        <f t="shared" si="23"/>
        <v>8.1896727397023558E-4</v>
      </c>
      <c r="E35" s="15">
        <f t="shared" si="24"/>
        <v>12742.551481372313</v>
      </c>
      <c r="F35" s="17">
        <f t="shared" si="25"/>
        <v>707.44851862769008</v>
      </c>
      <c r="G35" s="9">
        <f t="shared" si="26"/>
        <v>2.764870966337015</v>
      </c>
      <c r="H35" s="2">
        <f t="shared" si="19"/>
        <v>50</v>
      </c>
      <c r="I35" s="5">
        <f t="shared" si="16"/>
        <v>27.881435761912691</v>
      </c>
      <c r="J35" s="24">
        <f t="shared" si="17"/>
        <v>22.118564238087309</v>
      </c>
      <c r="K35" s="4">
        <f t="shared" si="27"/>
        <v>3.1265263345229617E-2</v>
      </c>
      <c r="L35" s="7">
        <f t="shared" si="28"/>
        <v>7.079515007854386E-5</v>
      </c>
      <c r="M35" s="6">
        <f t="shared" si="29"/>
        <v>8.6444418878106263E-2</v>
      </c>
      <c r="N35" s="24">
        <f t="shared" si="30"/>
        <v>95.554291563523279</v>
      </c>
      <c r="O35" s="1">
        <f t="shared" si="31"/>
        <v>13400.000000000004</v>
      </c>
      <c r="P35" s="19">
        <f t="shared" si="32"/>
        <v>12714.670045610401</v>
      </c>
      <c r="Q35" s="6">
        <f t="shared" si="33"/>
        <v>5.114402644698527E-2</v>
      </c>
      <c r="R35" s="15">
        <f t="shared" si="34"/>
        <v>685.32995438960279</v>
      </c>
      <c r="S35" s="50">
        <f t="shared" si="35"/>
        <v>0.45688663625973519</v>
      </c>
      <c r="T35" s="51">
        <f t="shared" si="36"/>
        <v>0.12469535398194861</v>
      </c>
      <c r="U35" s="46">
        <f t="shared" si="37"/>
        <v>7.4817212389169168E-4</v>
      </c>
    </row>
    <row r="36" spans="1:21" x14ac:dyDescent="0.2">
      <c r="A36" s="30"/>
      <c r="B36">
        <f t="shared" si="21"/>
        <v>13400.000000000004</v>
      </c>
      <c r="C36" s="4">
        <f t="shared" si="22"/>
        <v>5.114402644698527E-2</v>
      </c>
      <c r="D36" s="8">
        <f t="shared" si="23"/>
        <v>7.4817212389169168E-4</v>
      </c>
      <c r="E36" s="15">
        <f t="shared" si="24"/>
        <v>12714.670045610401</v>
      </c>
      <c r="F36" s="17">
        <f t="shared" si="25"/>
        <v>685.32995438960279</v>
      </c>
      <c r="G36" s="9">
        <f t="shared" si="26"/>
        <v>2.7764840292791693</v>
      </c>
      <c r="H36" s="2">
        <f t="shared" si="19"/>
        <v>50</v>
      </c>
      <c r="I36" s="5">
        <f t="shared" si="16"/>
        <v>28.133044796466333</v>
      </c>
      <c r="J36" s="24">
        <f t="shared" si="17"/>
        <v>21.866955203533667</v>
      </c>
      <c r="K36" s="4">
        <f t="shared" si="27"/>
        <v>3.1907193116941353E-2</v>
      </c>
      <c r="L36" s="7">
        <f t="shared" si="28"/>
        <v>6.6280427880243114E-5</v>
      </c>
      <c r="M36" s="6">
        <f t="shared" si="29"/>
        <v>8.8589812108313903E-2</v>
      </c>
      <c r="N36" s="24">
        <f t="shared" si="30"/>
        <v>95.661799566125481</v>
      </c>
      <c r="O36" s="1">
        <f t="shared" si="31"/>
        <v>13350.000000000004</v>
      </c>
      <c r="P36" s="19">
        <f t="shared" si="32"/>
        <v>12686.537000813934</v>
      </c>
      <c r="Q36" s="6">
        <f t="shared" si="33"/>
        <v>4.9697602935286064E-2</v>
      </c>
      <c r="R36" s="15">
        <f t="shared" si="34"/>
        <v>663.46299918606917</v>
      </c>
      <c r="S36" s="50">
        <f t="shared" si="35"/>
        <v>0.44230866612404612</v>
      </c>
      <c r="T36" s="51">
        <f t="shared" si="36"/>
        <v>0.11364861600190809</v>
      </c>
      <c r="U36" s="46">
        <f t="shared" si="37"/>
        <v>6.8189169601144857E-4</v>
      </c>
    </row>
    <row r="37" spans="1:21" x14ac:dyDescent="0.2">
      <c r="A37" s="30"/>
      <c r="B37">
        <f t="shared" si="21"/>
        <v>13350.000000000004</v>
      </c>
      <c r="C37" s="4">
        <f t="shared" si="22"/>
        <v>4.9697602935286064E-2</v>
      </c>
      <c r="D37" s="8">
        <f t="shared" si="23"/>
        <v>6.8189169601144857E-4</v>
      </c>
      <c r="E37" s="15">
        <f t="shared" si="24"/>
        <v>12686.537000813934</v>
      </c>
      <c r="F37" s="17">
        <f t="shared" si="25"/>
        <v>663.46299918606917</v>
      </c>
      <c r="G37" s="9">
        <f t="shared" si="26"/>
        <v>2.7880828973552472</v>
      </c>
      <c r="H37" s="2">
        <f t="shared" si="19"/>
        <v>50</v>
      </c>
      <c r="I37" s="5">
        <f t="shared" si="16"/>
        <v>28.388462588125829</v>
      </c>
      <c r="J37" s="24">
        <f t="shared" si="17"/>
        <v>21.611537411874171</v>
      </c>
      <c r="K37" s="4">
        <f t="shared" si="27"/>
        <v>3.2573839744472595E-2</v>
      </c>
      <c r="L37" s="7">
        <f t="shared" si="28"/>
        <v>6.1928425653181288E-5</v>
      </c>
      <c r="M37" s="6">
        <f t="shared" si="29"/>
        <v>9.081856549275466E-2</v>
      </c>
      <c r="N37" s="24">
        <f t="shared" si="30"/>
        <v>95.769808939170659</v>
      </c>
      <c r="O37" s="1">
        <f t="shared" si="31"/>
        <v>13300.000000000004</v>
      </c>
      <c r="P37" s="19">
        <f t="shared" si="32"/>
        <v>12658.148538225809</v>
      </c>
      <c r="Q37" s="6">
        <f t="shared" si="33"/>
        <v>4.8259508404074794E-2</v>
      </c>
      <c r="R37" s="15">
        <f t="shared" si="34"/>
        <v>641.85146177419495</v>
      </c>
      <c r="S37" s="50">
        <f t="shared" si="35"/>
        <v>0.42790097451612996</v>
      </c>
      <c r="T37" s="51">
        <f t="shared" si="36"/>
        <v>0.10332721172637788</v>
      </c>
      <c r="U37" s="46">
        <f t="shared" si="37"/>
        <v>6.1996327035826731E-4</v>
      </c>
    </row>
  </sheetData>
  <mergeCells count="16">
    <mergeCell ref="B1:C2"/>
    <mergeCell ref="G1:G3"/>
    <mergeCell ref="D1:F2"/>
    <mergeCell ref="N1:N3"/>
    <mergeCell ref="H1:M1"/>
    <mergeCell ref="J2:K2"/>
    <mergeCell ref="L2:M2"/>
    <mergeCell ref="H2:H3"/>
    <mergeCell ref="I2:I3"/>
    <mergeCell ref="W1:X2"/>
    <mergeCell ref="R2:S2"/>
    <mergeCell ref="T2:U2"/>
    <mergeCell ref="O1:U1"/>
    <mergeCell ref="O2:O3"/>
    <mergeCell ref="P2:P3"/>
    <mergeCell ref="Q2:Q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zoomScaleNormal="100" workbookViewId="0">
      <selection activeCell="N40" sqref="N40"/>
    </sheetView>
  </sheetViews>
  <sheetFormatPr defaultRowHeight="12.75" x14ac:dyDescent="0.2"/>
  <cols>
    <col min="2" max="2" width="13.85546875" customWidth="1"/>
    <col min="3" max="3" width="16.140625" customWidth="1"/>
    <col min="4" max="4" width="15" customWidth="1"/>
  </cols>
  <sheetData>
    <row r="2" spans="2:4" ht="42.75" customHeight="1" x14ac:dyDescent="0.2">
      <c r="B2" s="86"/>
      <c r="C2" s="86"/>
      <c r="D2" s="86"/>
    </row>
    <row r="3" spans="2:4" x14ac:dyDescent="0.2">
      <c r="B3" s="21"/>
      <c r="C3" s="21"/>
      <c r="D3" s="21"/>
    </row>
    <row r="4" spans="2:4" x14ac:dyDescent="0.2">
      <c r="B4" s="22"/>
      <c r="C4" s="23"/>
      <c r="D4" s="23"/>
    </row>
    <row r="5" spans="2:4" x14ac:dyDescent="0.2">
      <c r="B5" s="22"/>
      <c r="C5" s="23"/>
      <c r="D5" s="23"/>
    </row>
    <row r="6" spans="2:4" x14ac:dyDescent="0.2">
      <c r="B6" s="22"/>
      <c r="C6" s="23"/>
      <c r="D6" s="23"/>
    </row>
    <row r="7" spans="2:4" x14ac:dyDescent="0.2">
      <c r="B7" s="22"/>
      <c r="C7" s="23"/>
      <c r="D7" s="23"/>
    </row>
    <row r="8" spans="2:4" x14ac:dyDescent="0.2">
      <c r="B8" s="22"/>
      <c r="C8" s="23"/>
      <c r="D8" s="23"/>
    </row>
    <row r="9" spans="2:4" x14ac:dyDescent="0.2">
      <c r="B9" s="22"/>
      <c r="C9" s="23"/>
      <c r="D9" s="23"/>
    </row>
  </sheetData>
  <mergeCells count="1">
    <mergeCell ref="B2:D2"/>
  </mergeCells>
  <phoneticPr fontId="2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55" sqref="O55"/>
    </sheetView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</vt:lpstr>
      <vt:lpstr>Исходные графики</vt:lpstr>
      <vt:lpstr>Вывод формул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vdv</dc:creator>
  <cp:lastModifiedBy>Александр В. Аникеев</cp:lastModifiedBy>
  <dcterms:created xsi:type="dcterms:W3CDTF">2015-04-01T10:42:04Z</dcterms:created>
  <dcterms:modified xsi:type="dcterms:W3CDTF">2022-07-27T06:36:31Z</dcterms:modified>
</cp:coreProperties>
</file>