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+xml" PartName="/xl/charts/chart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 ?>
<Relationships xmlns="http://schemas.openxmlformats.org/package/2006/relationships"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еал. мощ." r:id="rId1" sheetId="1" state="visible"/>
    <sheet name="генер. спирт. пара" r:id="rId2" sheetId="2" state="visible"/>
    <sheet name="График отбора" r:id="rId3" sheetId="3" state="visible"/>
    <sheet name="расчёт ФЧ по Т куба" r:id="rId4" sheetId="4" state="visible"/>
  </sheets>
  <definedNames>
    <definedName hidden="false" name="Мощность1">#REF!</definedName>
    <definedName hidden="false" name="градус">#REF!</definedName>
    <definedName hidden="false" name="напряжение1">#REF!</definedName>
    <definedName hidden="false" name="сек">#REF!</definedName>
    <definedName hidden="false" name="макс">#REF!</definedName>
    <definedName hidden="false" name="шаг.темп.">#REF!</definedName>
    <definedName hidden="false" name="литр">#REF!</definedName>
    <definedName hidden="false" name="длит">#REF!</definedName>
    <definedName hidden="false" name="Мощность4">#REF!</definedName>
    <definedName hidden="false" name="Мощность2">#REF!</definedName>
    <definedName hidden="false" name="Ом2">#REF!</definedName>
    <definedName hidden="false" name="Реал_Мощность">'реал. мощ.'!$L$4</definedName>
    <definedName hidden="false" name="hgfd">#REF!</definedName>
    <definedName hidden="false" name="период">#REF!</definedName>
    <definedName hidden="false" name="павы">#REF!</definedName>
    <definedName hidden="false" name="Ом">'реал. мощ.'!$G$2</definedName>
    <definedName hidden="false" name="макол">#REF!</definedName>
    <definedName hidden="false" name="шаг.литр">#REF!</definedName>
    <definedName hidden="false" name="орт">#REF!</definedName>
    <definedName hidden="false" name="Мощ.тэна">'реал. мощ.'!$A$2</definedName>
    <definedName hidden="false" name="кна">#REF!</definedName>
    <definedName hidden="false" name="УЦ">'C:/Resources/directory/97990837d4a2403a86b2c11a9ced5835.ExcelAutomationServiceFrontend.WorkingDir/NoAVScans/c8b6e20e-8dc6-41a6-9b03-a8efc6b6925f/in/[голофра.xls]Лист1'!$A$1:$A$97</definedName>
    <definedName hidden="false" name="нач">#REF!</definedName>
    <definedName hidden="false" name="Ы">#REF!</definedName>
    <definedName hidden="false" name="krec">#REF!</definedName>
    <definedName hidden="false" name="yujkd">#REF!</definedName>
    <definedName hidden="false" name="Ом4">#REF!</definedName>
    <definedName hidden="false" name="dfg">#REF!</definedName>
    <definedName hidden="false" name="максконц">#REF!</definedName>
    <definedName hidden="false" name="кВт">'реал. мощ.'!$A$12</definedName>
    <definedName hidden="false" name="rrec">#REF!</definedName>
    <definedName hidden="false" name="мОЩНОСТЬ3">#REF!</definedName>
    <definedName hidden="false" name="prim">#REF!</definedName>
    <definedName hidden="false" name="кво">#REF!</definedName>
    <definedName hidden="false" name="павыы">#REF!</definedName>
    <definedName hidden="false" name="отб">#REF!</definedName>
    <definedName hidden="false" name="удспос">#REF!</definedName>
    <definedName hidden="false" name="шаг">'реал. мощ.'!$C$2</definedName>
    <definedName hidden="false" name="напряжение3">#REF!</definedName>
    <definedName hidden="false" name="пер">#REF!</definedName>
    <definedName hidden="false" name="Ом3">#REF!</definedName>
    <definedName hidden="false" name="напряжение2">#REF!</definedName>
    <definedName hidden="false" name="aaa">#REF!</definedName>
    <definedName hidden="false" name="вольт">'реал. мощ.'!$E$2</definedName>
    <definedName hidden="false" name="кнт">#REF!</definedName>
    <definedName hidden="false" name="напряжение">#REF!</definedName>
    <definedName hidden="false" name="wew">'C:/Resources/directory/97990837d4a2403a86b2c11a9ced5835.ExcelAutomationServiceFrontend.WorkingDir/NoAVScans/c8b6e20e-8dc6-41a6-9b03-a8efc6b6925f/in/[голофра.xls]Лист1'!$D$1:$D$21</definedName>
    <definedName hidden="false" name="Ом1">#REF!</definedName>
    <definedName hidden="false" localSheetId="3" name="Мощ.тэна">#REF!</definedName>
    <definedName hidden="false" localSheetId="3" name="литр">#REF!</definedName>
    <definedName hidden="false" localSheetId="3" name="шаг.литр">#REF!</definedName>
    <definedName hidden="false" localSheetId="3" name="кВт">#REF!</definedName>
    <definedName hidden="false" localSheetId="3" name="градус">#REF!</definedName>
    <definedName hidden="false" localSheetId="3" name="шаг.темп.">#REF!</definedName>
    <definedName hidden="false" localSheetId="3" name="Ом">#REF!</definedName>
    <definedName hidden="false" localSheetId="3" name="вольт">#REF!</definedName>
    <definedName hidden="false" localSheetId="3" name="сек">#REF!</definedName>
    <definedName hidden="false" localSheetId="3" name="шаг">#REF!</definedName>
    <definedName hidden="false" localSheetId="3" name="Реал_Мощность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<sst xmlns="http://schemas.openxmlformats.org/spreadsheetml/2006/main" xmlns:a="http://schemas.openxmlformats.org/drawingml/2006/main" xmlns:a15="http://schemas.microsoft.com/office/drawing/2012/main" xmlns:asvg="http://schemas.microsoft.com/office/drawing/2016/SVG/main" xmlns:c="http://schemas.openxmlformats.org/drawingml/2006/chart" xmlns:co="http://ncloudtech.com" xmlns:co-ooxml="http://ncloudtech.com/ooxml" xmlns:m="http://schemas.openxmlformats.org/officeDocument/2006/math" xmlns:mc="http://schemas.openxmlformats.org/markup-compatibility/2006" xmlns:o="urn:schemas-microsoft-com:office:office" xmlns:p="http://schemas.openxmlformats.org/presentationml/2006/main" xmlns:pic="http://schemas.openxmlformats.org/drawingml/2006/picture" xmlns:r="http://schemas.openxmlformats.org/officeDocument/2006/relationships" xmlns:s="http://schemas.openxmlformats.org/officeDocument/2006/sharedTypes" xmlns:sl="http://schemas.openxmlformats.org/schemaLibrary/2006/main" xmlns:v="urn:schemas-microsoft-com:vml" xmlns:w="http://schemas.openxmlformats.org/wordprocessingml/2006/main" xmlns:w10="urn:schemas-microsoft-com:office:word" xmlns:w14="http://schemas.microsoft.com/office/word/2010/wordml" xmlns:w15="http://schemas.microsoft.com/office/word/2012/wordml" xmlns:wp="http://schemas.openxmlformats.org/drawingml/2006/wordprocessingDrawing" xmlns:wpg="http://schemas.microsoft.com/office/word/2010/wordprocessingGroup" xmlns:wps="http://schemas.microsoft.com/office/word/2010/wordprocessingShape" xmlns:x="urn:schemas-microsoft-com:office:excel" xmlns:x14="http://schemas.microsoft.com/office/spreadsheetml/2009/9/main" xmlns:xdr="http://schemas.openxmlformats.org/drawingml/2006/spreadsheetDrawing" xmlns:xm="http://schemas.microsoft.com/office/excel/2006/main" mc:Ignorable="co co-ooxml w14 x14 w15">
  <si>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 xml:space="preserve">номинальная мощность ТЭНа в </t>
    </r>
    <r>
      <rPr>
        <rFont val="Calibri"/>
        <b val="true"/>
        <color rgb="003366" tint="0"/>
        <sz val="10"/>
      </rPr>
      <t>кВт</t>
    </r>
  </si>
  <si>
    <r>
      <rPr>
        <rFont val="Calibri"/>
        <b val="false"/>
        <color rgb="000000" tint="0"/>
        <sz val="10"/>
      </rPr>
      <t xml:space="preserve"> номинальное напряжение ТЭНа </t>
    </r>
    <r>
      <rPr>
        <rFont val="Calibri"/>
        <b val="true"/>
        <color rgb="000000" tint="0"/>
        <sz val="10"/>
      </rPr>
      <t>V</t>
    </r>
  </si>
  <si>
    <r>
      <t xml:space="preserve">шаг в </t>
    </r>
    <r>
      <rPr>
        <rFont val="Calibri"/>
        <b val="true"/>
        <color rgb="000000" tint="0"/>
        <sz val="14"/>
      </rPr>
      <t>вольт</t>
    </r>
    <r>
      <rPr>
        <rFont val="Calibri"/>
        <color rgb="000000" tint="0"/>
        <sz val="11"/>
      </rPr>
      <t>ах</t>
    </r>
  </si>
  <si>
    <r>
      <t xml:space="preserve">Напряжение сети </t>
    </r>
    <r>
      <rPr>
        <rFont val="Calibri"/>
        <b val="true"/>
        <color rgb="000000" tint="0"/>
        <sz val="16"/>
      </rPr>
      <t>Вольт</t>
    </r>
  </si>
  <si>
    <r>
      <t xml:space="preserve">Реальное Сопротивление ТЭНа в   </t>
    </r>
    <r>
      <rPr>
        <rFont val="Calibri"/>
        <b val="true"/>
        <color rgb="000080" tint="0"/>
        <sz val="16"/>
      </rPr>
      <t>Ом</t>
    </r>
    <r>
      <rPr>
        <rFont val="Calibri"/>
        <color rgb="000080" tint="0"/>
        <sz val="10"/>
      </rPr>
      <t>ах</t>
    </r>
  </si>
  <si>
    <t>реальная мощность с учётом теплопотерь</t>
  </si>
  <si>
    <t>Ввести тепловые потери          (в кВт)</t>
  </si>
  <si>
    <t>Таблица №1</t>
  </si>
  <si>
    <t>Таблица №2</t>
  </si>
  <si>
    <r>
      <t xml:space="preserve">напряжение в сети </t>
    </r>
    <r>
      <rPr>
        <rFont val="Calibri"/>
        <b val="true"/>
        <color rgb="003366" tint="0"/>
        <sz val="14"/>
      </rPr>
      <t>v</t>
    </r>
  </si>
  <si>
    <r>
      <t xml:space="preserve">реальная мощность в </t>
    </r>
    <r>
      <rPr>
        <rFont val="Calibri"/>
        <b val="true"/>
        <color rgb="000000" tint="0"/>
        <sz val="14"/>
      </rPr>
      <t>кВт</t>
    </r>
  </si>
  <si>
    <t>напряжение сети</t>
  </si>
  <si>
    <r>
      <t>сопротивление в ОМ</t>
    </r>
    <r>
      <rPr>
        <rFont val="Calibri"/>
        <b val="true"/>
        <color rgb="000000" tint="0"/>
        <sz val="10"/>
      </rPr>
      <t>ах</t>
    </r>
  </si>
  <si>
    <r>
      <rPr>
        <rFont val="Calibri"/>
        <b val="false"/>
        <color rgb="FFFF00" tint="0"/>
        <sz val="11"/>
      </rPr>
      <t>Мощность в</t>
    </r>
    <r>
      <rPr>
        <rFont val="Calibri"/>
        <b val="true"/>
        <color rgb="FFFF00" tint="0"/>
        <sz val="11"/>
      </rPr>
      <t xml:space="preserve"> </t>
    </r>
    <r>
      <rPr>
        <rFont val="Calibri"/>
        <b val="true"/>
        <color rgb="FFFF00" tint="0"/>
        <sz val="14"/>
      </rPr>
      <t>кВт</t>
    </r>
  </si>
  <si>
    <t>Здесь показан результат из таблицы №2 (предпочтительнее) с учётом теплопотерь, однако можно ввести любое значение.</t>
  </si>
  <si>
    <t xml:space="preserve">Определяете самостоятельно по следующему листу </t>
  </si>
  <si>
    <t>+</t>
  </si>
  <si>
    <t>Подача СС при эпюрации на реальную мощность</t>
  </si>
  <si>
    <t>Подача СС</t>
  </si>
  <si>
    <t>Введите Крепость CC Об.%</t>
  </si>
  <si>
    <t>ом</t>
  </si>
  <si>
    <t>л/ч</t>
  </si>
  <si>
    <t>-</t>
  </si>
  <si>
    <t>Введите расход пара кг/кг спирта</t>
  </si>
  <si>
    <t>!!! При условии температуры подаваемого</t>
  </si>
  <si>
    <t>СС не менее 75С</t>
  </si>
  <si>
    <t>Там, где красные числа можно подставлять свои значения.</t>
  </si>
  <si>
    <t>кВт</t>
  </si>
  <si>
    <r>
      <t xml:space="preserve"> Спирта в баке Объёмн </t>
    </r>
    <r>
      <rPr>
        <rFont val="Calibri"/>
        <b val="true"/>
        <color rgb="FF0000" tint="0"/>
        <sz val="12"/>
      </rPr>
      <t>%</t>
    </r>
  </si>
  <si>
    <r>
      <t xml:space="preserve"> Спирта в паре Объёмн</t>
    </r>
    <r>
      <rPr>
        <rFont val="Calibri"/>
        <b val="true"/>
        <color rgb="808000" tint="0"/>
        <sz val="14"/>
      </rPr>
      <t xml:space="preserve"> %</t>
    </r>
  </si>
  <si>
    <r>
      <rPr>
        <rFont val="Calibri"/>
        <b val="true"/>
        <sz val="14"/>
      </rPr>
      <t xml:space="preserve"> t℃   </t>
    </r>
    <r>
      <rPr>
        <rFont val="Calibri"/>
        <b val="true"/>
        <sz val="11"/>
      </rPr>
      <t xml:space="preserve"> кипения</t>
    </r>
  </si>
  <si>
    <t>Масс.Доля</t>
  </si>
  <si>
    <t>масса пара</t>
  </si>
  <si>
    <t>объём пара</t>
  </si>
  <si>
    <t>Объём жидкости</t>
  </si>
  <si>
    <t>Рекомендуемый</t>
  </si>
  <si>
    <t>узнать ФЧ</t>
  </si>
  <si>
    <t>Рекомендуемое ФЧ              ( см. лист "отбор голов")</t>
  </si>
  <si>
    <t xml:space="preserve"> кг/ч</t>
  </si>
  <si>
    <t>г /с</t>
  </si>
  <si>
    <t>литр /ч</t>
  </si>
  <si>
    <t>л/мин</t>
  </si>
  <si>
    <t>мл/с</t>
  </si>
  <si>
    <t>ФЧ</t>
  </si>
  <si>
    <t>отбор Л/ч</t>
  </si>
  <si>
    <t>,</t>
  </si>
  <si>
    <r>
      <t xml:space="preserve">Введите необходимую крепость получаемого продукта в </t>
    </r>
    <r>
      <rPr>
        <rFont val="Calibri"/>
        <b val="true"/>
        <color rgb="FF9900" tint="0"/>
        <sz val="11"/>
      </rPr>
      <t>% об</t>
    </r>
    <r>
      <rPr>
        <rFont val="Calibri"/>
        <b val="true"/>
        <color rgb="000000" tint="0"/>
        <sz val="11"/>
      </rPr>
      <t xml:space="preserve">. и соответствующую ей в </t>
    </r>
    <r>
      <rPr>
        <rFont val="Calibri"/>
        <b val="true"/>
        <color rgb="FF9900" tint="0"/>
        <sz val="11"/>
      </rPr>
      <t>% масс</t>
    </r>
  </si>
  <si>
    <t xml:space="preserve">Концентрация получаемого спирта  </t>
  </si>
  <si>
    <t xml:space="preserve">Концентрация сырца  в кубе  </t>
  </si>
  <si>
    <t>Концентрация спирта в паре, равновесном с концентрацией cпирта в питании (кубе)</t>
  </si>
  <si>
    <t xml:space="preserve">Т куба при давлении 760.0 мм.рт.ст. </t>
  </si>
  <si>
    <t>Введите  атм. давление в мм.рт ст.</t>
  </si>
  <si>
    <t>Ведите давление в кубе в мм.рт.ст</t>
  </si>
  <si>
    <t>Температура в кубе с поправкой на Р куб. и Р атм.</t>
  </si>
  <si>
    <t>Коэф. Избытка флегмы. (Рекомендуемый - 2.0 - 3.0) подбирается самостоятельно</t>
  </si>
  <si>
    <r>
      <t>ФЧ</t>
    </r>
    <r>
      <rPr>
        <rFont val="Calibri"/>
        <b val="false"/>
        <color rgb="000000" tint="0"/>
        <sz val="11"/>
      </rPr>
      <t xml:space="preserve"> min</t>
    </r>
  </si>
  <si>
    <r>
      <t>ФЧ</t>
    </r>
    <r>
      <rPr>
        <rFont val="Calibri"/>
        <color rgb="000000" tint="0"/>
        <sz val="11"/>
      </rPr>
      <t xml:space="preserve"> опт.</t>
    </r>
  </si>
  <si>
    <r>
      <t xml:space="preserve">Рекомендуемый отбор </t>
    </r>
    <r>
      <rPr>
        <rFont val="Calibri"/>
        <b val="true"/>
        <color rgb="000000" tint="0"/>
        <sz val="11"/>
      </rPr>
      <t>л/ч</t>
    </r>
  </si>
  <si>
    <t>% об.</t>
  </si>
  <si>
    <t>% мас</t>
  </si>
  <si>
    <t>% об</t>
  </si>
  <si>
    <t>% масc(Xd)</t>
  </si>
  <si>
    <t>% масс(Xм)</t>
  </si>
  <si>
    <t>%масс(Yм)</t>
  </si>
  <si>
    <t>ºС</t>
  </si>
  <si>
    <r>
      <t>(Поправка)</t>
    </r>
    <r>
      <rPr>
        <rFont val="Calibri"/>
        <b val="true"/>
        <i val="true"/>
        <sz val="11"/>
      </rPr>
      <t>ºС</t>
    </r>
  </si>
  <si>
    <t>(По калькулятору Руди)</t>
  </si>
  <si>
    <t>Там, где красные цифры - введите нужные Вам значения..</t>
  </si>
  <si>
    <t>Расчёты сделаны Сергей 1972, GrOV с использванием калькулятора Rudy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</si>
</sst>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00" formatCode="0.000" numFmtId="1002"/>
    <numFmt co:extendedFormatCode="0.0" formatCode="0.0" numFmtId="1003"/>
    <numFmt co:extendedFormatCode="#,##0.00" formatCode="#,##0.00" numFmtId="1004"/>
    <numFmt co:extendedFormatCode="#,##0" formatCode="#,##0" numFmtId="1005"/>
    <numFmt co:extendedFormatCode="#,##0.0" formatCode="#,##0.0" numFmtId="1006"/>
    <numFmt co:extendedFormatCode="#,##0.00 _₽" formatCode="#,##0.00 _₽" numFmtId="1007"/>
  </numFmts>
  <fonts count="33">
    <font>
      <name val="Calibri"/>
      <sz val="11"/>
    </font>
    <font>
      <name val="Calibri"/>
      <color rgb="000000" tint="0"/>
      <sz val="11"/>
    </font>
    <font>
      <name val="Calibri"/>
      <color rgb="003366" tint="0"/>
      <sz val="10"/>
    </font>
    <font>
      <name val="Calibri"/>
      <b val="true"/>
      <color rgb="000000" tint="0"/>
      <sz val="10"/>
    </font>
    <font>
      <name val="Calibri"/>
      <color rgb="000080" tint="0"/>
      <sz val="11"/>
    </font>
    <font>
      <name val="Calibri"/>
      <b val="true"/>
      <color rgb="FF0000" tint="0"/>
      <sz val="20"/>
    </font>
    <font>
      <name val="Calibri"/>
      <color rgb="FFFFFF" tint="0"/>
      <sz val="11"/>
    </font>
    <font>
      <name val="Arial Cyr"/>
      <b val="true"/>
      <color rgb="FF0000" tint="0"/>
      <sz val="11"/>
    </font>
    <font>
      <name val="Calibri"/>
      <b val="true"/>
      <color rgb="FF0000" tint="0"/>
      <sz val="24"/>
    </font>
    <font>
      <name val="Arial Cyr"/>
      <b val="true"/>
      <color rgb="003366" tint="0"/>
      <sz val="11"/>
    </font>
    <font>
      <name val="Calibri"/>
      <b val="true"/>
      <color rgb="003366" tint="0"/>
      <sz val="12"/>
    </font>
    <font>
      <name val="Calibri"/>
      <b val="true"/>
      <color rgb="FF0000" tint="0"/>
      <sz val="18"/>
    </font>
    <font>
      <name val="Calibri"/>
      <color rgb="003366" tint="0"/>
      <sz val="11"/>
    </font>
    <font>
      <name val="Calibri"/>
      <b val="true"/>
      <color rgb="000000" tint="0"/>
      <sz val="11"/>
    </font>
    <font>
      <name val="Calibri"/>
      <b val="true"/>
      <color rgb="333300" tint="0"/>
      <sz val="11"/>
    </font>
    <font>
      <name val="Calibri"/>
      <b val="true"/>
      <color rgb="FF0000" tint="0"/>
      <sz val="12"/>
    </font>
    <font>
      <name val="Calibri"/>
      <b val="true"/>
      <color rgb="003366" tint="0"/>
      <sz val="11"/>
    </font>
    <font>
      <name val="Calibri"/>
      <color rgb="000000" tint="0"/>
      <sz val="12"/>
    </font>
    <font>
      <name val="Calibri"/>
      <b val="true"/>
      <color rgb="000000" tint="0"/>
      <sz val="12"/>
    </font>
    <font>
      <name val="Calibri"/>
      <b val="true"/>
      <color rgb="000000" tint="0"/>
      <sz val="14"/>
    </font>
    <font>
      <name val="Calibri"/>
      <b val="true"/>
      <color rgb="FFFFFF" tint="0"/>
      <sz val="14"/>
    </font>
    <font>
      <name val="Calibri"/>
      <b val="true"/>
      <color rgb="000000" tint="0"/>
      <sz val="9"/>
    </font>
    <font>
      <name val="Calibri"/>
      <b val="true"/>
      <color rgb="FF0000" tint="0"/>
      <sz val="14"/>
    </font>
    <font>
      <name val="Calibri"/>
      <b val="true"/>
      <color rgb="FF0000" tint="0"/>
      <sz val="11"/>
    </font>
    <font>
      <name val="Arial Cyr"/>
      <b val="true"/>
      <color rgb="FF0000" tint="0"/>
      <sz val="12"/>
    </font>
    <font>
      <name val="Calibri"/>
      <b val="true"/>
      <color rgb="808000" tint="0"/>
      <sz val="11"/>
    </font>
    <font>
      <name val="Calibri"/>
      <b val="true"/>
      <sz val="11"/>
    </font>
    <font>
      <name val="Calibri"/>
      <b val="true"/>
      <color rgb="808000" tint="0"/>
      <sz val="12"/>
    </font>
    <font>
      <name val="Calibri"/>
      <b val="true"/>
      <sz val="12"/>
    </font>
    <font>
      <name val="Calibri"/>
      <color rgb="3366FF" tint="0"/>
      <sz val="14"/>
    </font>
    <font>
      <name val="Calibri"/>
      <i val="true"/>
      <sz val="11"/>
    </font>
    <font>
      <name val="Calibri"/>
      <b val="true"/>
      <color rgb="3366FF" tint="0"/>
      <sz val="11"/>
    </font>
    <font>
      <name val="Calibri"/>
      <b val="true"/>
      <color rgb="808080" tint="0"/>
      <sz val="11"/>
    </font>
  </fonts>
  <fills count="19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rgb="FF9900" tint="0"/>
      </patternFill>
    </fill>
    <fill>
      <patternFill patternType="solid">
        <fgColor rgb="CC99FF" tint="0"/>
      </patternFill>
    </fill>
    <fill>
      <patternFill patternType="solid">
        <fgColor rgb="FFCC00" tint="0"/>
      </patternFill>
    </fill>
    <fill>
      <patternFill patternType="solid">
        <fgColor rgb="FFCC99" tint="0"/>
      </patternFill>
    </fill>
    <fill>
      <patternFill patternType="solid">
        <fgColor rgb="000000" tint="0"/>
      </patternFill>
    </fill>
    <fill>
      <patternFill patternType="solid">
        <fgColor rgb="FFFFCC" tint="0"/>
      </patternFill>
    </fill>
    <fill>
      <patternFill patternType="solid">
        <fgColor rgb="FF6600" tint="0"/>
      </patternFill>
    </fill>
    <fill>
      <patternFill patternType="solid">
        <fgColor rgb="333399" tint="0"/>
      </patternFill>
    </fill>
    <fill>
      <patternFill patternType="solid">
        <fgColor rgb="FFFF00" tint="0"/>
      </patternFill>
    </fill>
    <fill>
      <patternFill patternType="solid">
        <fgColor rgb="FFFF99" tint="0"/>
      </patternFill>
    </fill>
    <fill>
      <patternFill patternType="solid">
        <fgColor rgb="99CCFF" tint="0"/>
      </patternFill>
    </fill>
    <fill>
      <patternFill patternType="solid">
        <fgColor rgb="CCFFCC" tint="0"/>
      </patternFill>
    </fill>
    <fill>
      <patternFill patternType="solid">
        <fgColor rgb="C0C0C0" tint="0"/>
      </patternFill>
    </fill>
    <fill>
      <patternFill patternType="solid">
        <fgColor rgb="CCFFFF" tint="0"/>
      </patternFill>
    </fill>
    <fill>
      <patternFill patternType="solid">
        <fgColor rgb="FF8080" tint="0"/>
      </patternFill>
    </fill>
    <fill>
      <patternFill patternType="solid">
        <fgColor rgb="CCCCFF" tint="0"/>
      </patternFill>
    </fill>
  </fills>
  <borders count="82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left style="thick">
        <color rgb="FF0000" tint="0"/>
      </left>
      <right style="thick">
        <color rgb="FF0000" tint="0"/>
      </right>
      <top style="thick">
        <color rgb="FF0000" tint="0"/>
      </top>
      <bottom style="thick">
        <color rgb="FF0000" tint="0"/>
      </bottom>
    </border>
    <border>
      <top style="thick">
        <color rgb="FF0000" tint="0"/>
      </top>
    </border>
    <border>
      <right style="thick">
        <color rgb="FF0000" tint="0"/>
      </right>
      <top style="thick">
        <color rgb="FF0000" tint="0"/>
      </top>
    </border>
    <border>
      <left style="thick">
        <color rgb="FF0000" tint="0"/>
      </left>
      <bottom style="thick">
        <color rgb="FF0000" tint="0"/>
      </bottom>
    </border>
    <border>
      <bottom style="thick">
        <color rgb="FF0000" tint="0"/>
      </bottom>
    </border>
    <border>
      <right style="thick">
        <color rgb="FF0000" tint="0"/>
      </right>
      <bottom style="thick">
        <color rgb="FF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  <border>
      <top style="thick">
        <color rgb="FF0000" tint="0"/>
      </top>
      <bottom style="thick">
        <color rgb="FF0000" tint="0"/>
      </bottom>
    </border>
    <border>
      <right style="thick">
        <color rgb="FF0000" tint="0"/>
      </right>
      <top style="thick">
        <color rgb="FF0000" tint="0"/>
      </top>
      <bottom style="thick">
        <color rgb="FF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none"/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left style="medium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bottom style="none"/>
    </border>
    <border>
      <left style="mediumDashed">
        <color rgb="993300" tint="0"/>
      </left>
      <right style="none"/>
      <top style="mediumDashed">
        <color rgb="993300" tint="0"/>
      </top>
      <bottom style="mediumDashed">
        <color rgb="993300" tint="0"/>
      </bottom>
    </border>
    <border>
      <left style="none"/>
      <right style="none"/>
      <top style="mediumDashed">
        <color rgb="993300" tint="0"/>
      </top>
      <bottom style="mediumDashed">
        <color rgb="993300" tint="0"/>
      </bottom>
    </border>
    <border>
      <left style="none"/>
      <right style="mediumDashed">
        <color rgb="993300" tint="0"/>
      </right>
      <top style="mediumDashed">
        <color rgb="993300" tint="0"/>
      </top>
      <bottom style="mediumDashed">
        <color rgb="993300" tint="0"/>
      </bottom>
    </border>
    <border>
      <left style="mediumDashDot">
        <color rgb="FF0000" tint="0"/>
      </left>
      <right style="none"/>
      <top style="mediumDashDot">
        <color rgb="FF0000" tint="0"/>
      </top>
      <bottom style="mediumDashDot">
        <color rgb="FF0000" tint="0"/>
      </bottom>
    </border>
    <border>
      <left style="none"/>
      <right style="none"/>
      <top style="mediumDashDot">
        <color rgb="FF0000" tint="0"/>
      </top>
      <bottom style="mediumDashDot">
        <color rgb="FF0000" tint="0"/>
      </bottom>
    </border>
    <border>
      <left style="none"/>
      <right style="mediumDashDot">
        <color rgb="FF0000" tint="0"/>
      </right>
      <top style="mediumDashDot">
        <color rgb="FF0000" tint="0"/>
      </top>
      <bottom style="mediumDashDot">
        <color rgb="FF0000" tint="0"/>
      </bottom>
    </border>
    <border>
      <left style="medium">
        <color rgb="000000" tint="0"/>
      </left>
      <right style="none"/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none"/>
      <top style="none"/>
      <bottom style="none"/>
    </border>
    <border>
      <left style="medium">
        <color rgb="000000" tint="0"/>
      </left>
      <right style="none"/>
      <top style="none"/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medium">
        <color rgb="000000" tint="0"/>
      </top>
      <bottom style="thin">
        <color rgb="000000" tint="0"/>
      </bottom>
    </border>
    <border>
      <left style="none"/>
      <right style="none"/>
      <top style="medium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none"/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medium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none"/>
    </border>
    <border>
      <left style="none"/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none"/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</border>
    <border>
      <left style="medium">
        <color rgb="000000" tint="0"/>
      </left>
      <right style="medium">
        <color rgb="000000" tint="0"/>
      </right>
    </border>
    <border>
      <left style="thin">
        <color rgb="000000" tint="0"/>
      </left>
      <right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bottom style="thin">
        <color rgb="000000" tint="0"/>
      </bottom>
    </border>
    <border>
      <left style="none"/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bottom style="thin">
        <color rgb="000000" tint="0"/>
      </bottom>
    </border>
    <border>
      <left style="none"/>
      <right style="thin">
        <color rgb="000000" tint="0"/>
      </right>
      <top style="medium">
        <color rgb="000000" tint="0"/>
      </top>
      <bottom style="none"/>
    </border>
    <border>
      <right style="thin">
        <color rgb="000000" tint="0"/>
      </right>
      <top style="medium">
        <color rgb="000000" tint="0"/>
      </top>
    </border>
    <border>
      <left style="none"/>
      <right style="thin">
        <color rgb="000000" tint="0"/>
      </right>
      <top style="none"/>
      <bottom style="none"/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  <bottom style="none"/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</borders>
  <cellStyleXfs count="1">
    <xf applyAlignment="true" applyFont="true" applyNumberFormat="true" borderId="0" fillId="0" fontId="0" numFmtId="1000" quotePrefix="false">
      <alignment vertical="center"/>
    </xf>
  </cellStyleXfs>
  <cellXfs count="254">
    <xf applyAlignment="true" applyFont="true" applyNumberFormat="true" borderId="0" fillId="0" fontId="0" numFmtId="1000" quotePrefix="false">
      <alignment vertical="center"/>
    </xf>
    <xf applyAlignment="true" applyFill="true" applyFont="true" applyNumberFormat="true" borderId="0" fillId="2" fontId="1" numFmtId="1000" quotePrefix="false">
      <alignment vertical="bottom"/>
    </xf>
    <xf applyAlignment="true" applyBorder="true" applyFill="true" applyFont="true" applyNumberFormat="true" borderId="1" fillId="3" fontId="2" numFmtId="1000" quotePrefix="false">
      <alignment horizontal="center" vertical="center" wrapText="true"/>
    </xf>
    <xf applyAlignment="true" applyBorder="true" applyFill="true" applyFont="true" applyNumberFormat="true" borderId="2" fillId="3" fontId="3" numFmtId="1000" quotePrefix="false">
      <alignment horizontal="center" vertical="center" wrapText="true"/>
    </xf>
    <xf applyAlignment="true" applyBorder="true" applyFill="true" applyFont="true" applyNumberFormat="true" borderId="2" fillId="3" fontId="1" numFmtId="1000" quotePrefix="false">
      <alignment horizontal="center" vertical="center" wrapText="true"/>
    </xf>
    <xf applyAlignment="true" applyFill="true" applyFont="true" applyNumberFormat="true" borderId="0" fillId="2" fontId="3" numFmtId="1000" quotePrefix="false">
      <alignment vertical="bottom" wrapText="true"/>
    </xf>
    <xf applyAlignment="true" applyBorder="true" applyFill="true" applyFont="true" applyNumberFormat="true" borderId="2" fillId="4" fontId="4" numFmtId="1000" quotePrefix="false">
      <alignment horizontal="center" vertical="center" wrapText="true"/>
    </xf>
    <xf applyAlignment="true" applyBorder="true" applyFill="true" applyFont="true" applyNumberFormat="true" borderId="3" fillId="4" fontId="4" numFmtId="1000" quotePrefix="false">
      <alignment horizontal="center" vertical="center" wrapText="true"/>
    </xf>
    <xf applyAlignment="true" applyBorder="true" applyFill="true" applyFont="true" applyNumberFormat="true" borderId="4" fillId="4" fontId="4" numFmtId="1000" quotePrefix="false">
      <alignment horizontal="center" vertical="center" wrapText="true"/>
    </xf>
    <xf applyAlignment="true" applyBorder="true" applyFill="true" applyFont="true" applyNumberFormat="true" borderId="2" fillId="5" fontId="5" numFmtId="1000" quotePrefix="false">
      <alignment horizontal="center" vertical="center" wrapText="true"/>
    </xf>
    <xf applyAlignment="true" applyBorder="true" applyFill="true" applyFont="true" applyNumberFormat="true" borderId="2" fillId="5" fontId="5" numFmtId="1000" quotePrefix="false">
      <alignment horizontal="center" vertical="center"/>
    </xf>
    <xf applyAlignment="true" applyBorder="true" applyFill="true" applyFont="true" applyNumberFormat="true" borderId="5" fillId="5" fontId="5" numFmtId="1000" quotePrefix="false">
      <alignment horizontal="center" vertical="center"/>
    </xf>
    <xf applyAlignment="true" applyFill="true" applyFont="true" applyNumberFormat="true" borderId="0" fillId="2" fontId="5" numFmtId="1000" quotePrefix="false">
      <alignment horizontal="right" vertical="center"/>
    </xf>
    <xf applyAlignment="true" applyBorder="true" applyFill="true" applyFont="true" applyNumberFormat="true" borderId="5" fillId="6" fontId="5" numFmtId="1000" quotePrefix="false">
      <alignment horizontal="center" vertical="center"/>
    </xf>
    <xf applyAlignment="true" applyBorder="true" applyFill="true" applyFont="true" applyNumberFormat="true" borderId="2" fillId="4" fontId="5" numFmtId="1001" quotePrefix="false">
      <alignment horizontal="center" vertical="center"/>
    </xf>
    <xf applyAlignment="true" applyBorder="true" applyFill="true" applyFont="true" applyNumberFormat="true" borderId="3" fillId="4" fontId="5" numFmtId="1001" quotePrefix="false">
      <alignment horizontal="center" vertical="center"/>
    </xf>
    <xf applyAlignment="true" applyBorder="true" applyFill="true" applyFont="true" applyNumberFormat="true" borderId="4" fillId="4" fontId="5" numFmtId="1001" quotePrefix="false">
      <alignment horizontal="center" vertical="center"/>
    </xf>
    <xf applyAlignment="true" applyBorder="true" applyFill="true" applyFont="true" applyNumberFormat="true" borderId="6" fillId="7" fontId="6" numFmtId="1000" quotePrefix="false">
      <alignment horizontal="center" vertical="center" wrapText="true"/>
    </xf>
    <xf applyAlignment="true" applyBorder="true" applyFill="true" applyFont="true" applyNumberFormat="true" borderId="7" fillId="7" fontId="6" numFmtId="1000" quotePrefix="false">
      <alignment horizontal="center" vertical="center" wrapText="true"/>
    </xf>
    <xf applyAlignment="true" applyBorder="true" applyFill="true" applyFont="true" applyNumberFormat="true" borderId="8" fillId="7" fontId="6" numFmtId="1000" quotePrefix="false">
      <alignment horizontal="center" vertical="center" wrapText="true"/>
    </xf>
    <xf applyAlignment="true" applyBorder="true" applyFill="true" applyFont="true" applyNumberFormat="true" borderId="6" fillId="7" fontId="6" numFmtId="1000" quotePrefix="false">
      <alignment horizontal="center" vertical="bottom" wrapText="true"/>
    </xf>
    <xf applyAlignment="true" applyBorder="true" applyFill="true" applyFont="true" applyNumberFormat="true" borderId="7" fillId="7" fontId="6" numFmtId="1000" quotePrefix="false">
      <alignment horizontal="center" vertical="bottom" wrapText="true"/>
    </xf>
    <xf applyAlignment="true" applyBorder="true" applyFill="true" applyFont="true" applyNumberFormat="true" borderId="8" fillId="7" fontId="6" numFmtId="1000" quotePrefix="false">
      <alignment horizontal="center" vertical="bottom" wrapText="true"/>
    </xf>
    <xf applyAlignment="true" applyFont="true" applyNumberFormat="true" borderId="0" fillId="0" fontId="7" numFmtId="1001" quotePrefix="false">
      <alignment horizontal="center" vertical="center" wrapText="true"/>
    </xf>
    <xf applyAlignment="true" applyFill="true" applyFont="true" applyNumberFormat="true" borderId="0" fillId="2" fontId="8" numFmtId="1000" quotePrefix="false">
      <alignment horizontal="center" vertical="center"/>
    </xf>
    <xf applyAlignment="true" applyBorder="true" applyFill="true" applyFont="true" applyNumberFormat="true" borderId="9" fillId="7" fontId="6" numFmtId="1000" quotePrefix="false">
      <alignment horizontal="center" vertical="center" wrapText="true"/>
    </xf>
    <xf applyAlignment="true" applyBorder="true" applyFill="true" applyFont="true" applyNumberFormat="true" borderId="10" fillId="7" fontId="6" numFmtId="1000" quotePrefix="false">
      <alignment horizontal="center" vertical="center" wrapText="true"/>
    </xf>
    <xf applyAlignment="true" applyBorder="true" applyFill="true" applyFont="true" applyNumberFormat="true" borderId="11" fillId="7" fontId="6" numFmtId="1000" quotePrefix="false">
      <alignment horizontal="center" vertical="center" wrapText="true"/>
    </xf>
    <xf applyAlignment="true" applyBorder="true" applyFill="true" applyFont="true" applyNumberFormat="true" borderId="9" fillId="7" fontId="6" numFmtId="1000" quotePrefix="false">
      <alignment horizontal="center" vertical="bottom" wrapText="true"/>
    </xf>
    <xf applyAlignment="true" applyBorder="true" applyFill="true" applyFont="true" applyNumberFormat="true" borderId="10" fillId="7" fontId="6" numFmtId="1000" quotePrefix="false">
      <alignment horizontal="center" vertical="bottom" wrapText="true"/>
    </xf>
    <xf applyAlignment="true" applyBorder="true" applyFill="true" applyFont="true" applyNumberFormat="true" borderId="11" fillId="7" fontId="6" numFmtId="1000" quotePrefix="false">
      <alignment horizontal="center" vertical="bottom" wrapText="true"/>
    </xf>
    <xf applyAlignment="true" applyBorder="true" applyFont="true" applyNumberFormat="true" borderId="12" fillId="0" fontId="9" numFmtId="1001" quotePrefix="false">
      <alignment horizontal="center" vertical="center" wrapText="true"/>
    </xf>
    <xf applyAlignment="true" applyBorder="true" applyFont="true" applyNumberFormat="true" borderId="13" fillId="0" fontId="9" numFmtId="1001" quotePrefix="false">
      <alignment horizontal="center" vertical="center" wrapText="true"/>
    </xf>
    <xf applyAlignment="true" applyBorder="true" applyFont="true" applyNumberFormat="true" borderId="14" fillId="0" fontId="9" numFmtId="1001" quotePrefix="false">
      <alignment horizontal="center" vertical="center" wrapText="true"/>
    </xf>
    <xf applyAlignment="true" applyBorder="true" applyFill="true" applyFont="true" applyNumberFormat="true" borderId="2" fillId="2" fontId="10" numFmtId="1000" quotePrefix="false">
      <alignment horizontal="center" vertical="center"/>
    </xf>
    <xf applyAlignment="true" applyBorder="true" applyFill="true" applyFont="true" applyNumberFormat="true" borderId="3" fillId="2" fontId="10" numFmtId="1000" quotePrefix="false">
      <alignment horizontal="center" vertical="center"/>
    </xf>
    <xf applyAlignment="true" applyBorder="true" applyFill="true" applyFont="true" applyNumberFormat="true" borderId="4" fillId="2" fontId="10" numFmtId="1000" quotePrefix="false">
      <alignment horizontal="center" vertical="center"/>
    </xf>
    <xf applyAlignment="true" applyFont="true" applyNumberFormat="true" borderId="0" fillId="0" fontId="1" numFmtId="1000" quotePrefix="false">
      <alignment vertical="bottom"/>
    </xf>
    <xf applyAlignment="true" applyBorder="true" applyFill="true" applyFont="true" applyNumberFormat="true" borderId="6" fillId="8" fontId="11" numFmtId="1002" quotePrefix="false">
      <alignment horizontal="center" vertical="center"/>
    </xf>
    <xf applyAlignment="true" applyBorder="true" applyFill="true" applyFont="true" applyNumberFormat="true" borderId="15" fillId="8" fontId="11" numFmtId="1002" quotePrefix="false">
      <alignment horizontal="center" vertical="center"/>
    </xf>
    <xf applyAlignment="true" applyBorder="true" applyFill="true" applyFont="true" applyNumberFormat="true" borderId="16" fillId="8" fontId="11" numFmtId="1002" quotePrefix="false">
      <alignment horizontal="center" vertical="center"/>
    </xf>
    <xf applyAlignment="true" applyBorder="true" applyFill="true" applyFont="true" applyNumberFormat="true" borderId="6" fillId="8" fontId="11" numFmtId="1001" quotePrefix="false">
      <alignment horizontal="center" vertical="center"/>
    </xf>
    <xf applyAlignment="true" applyBorder="true" applyFill="true" applyFont="true" applyNumberFormat="true" borderId="15" fillId="8" fontId="11" numFmtId="1001" quotePrefix="false">
      <alignment horizontal="center" vertical="center"/>
    </xf>
    <xf applyAlignment="true" applyBorder="true" applyFill="true" applyFont="true" applyNumberFormat="true" borderId="16" fillId="8" fontId="11" numFmtId="1001" quotePrefix="false">
      <alignment horizontal="center" vertical="center"/>
    </xf>
    <xf applyAlignment="true" applyBorder="true" applyFill="true" applyFont="true" applyNumberFormat="true" borderId="17" fillId="6" fontId="2" numFmtId="1000" quotePrefix="false">
      <alignment horizontal="center" vertical="center" wrapText="true"/>
    </xf>
    <xf applyAlignment="true" applyBorder="true" applyFill="true" applyFont="true" applyNumberFormat="true" borderId="17" fillId="6" fontId="12" numFmtId="1000" quotePrefix="false">
      <alignment horizontal="center" vertical="center" wrapText="true"/>
    </xf>
    <xf applyAlignment="true" applyBorder="true" applyFill="true" applyFont="true" applyNumberFormat="true" borderId="17" fillId="9" fontId="1" numFmtId="1000" quotePrefix="false">
      <alignment horizontal="center" vertical="center" wrapText="true"/>
    </xf>
    <xf applyAlignment="true" applyFill="true" applyFont="true" applyNumberFormat="true" borderId="0" fillId="2" fontId="1" numFmtId="1000" quotePrefix="false">
      <alignment horizontal="center" vertical="center" wrapText="true"/>
    </xf>
    <xf applyAlignment="true" applyBorder="true" applyFill="true" applyFont="true" applyNumberFormat="true" borderId="18" fillId="6" fontId="13" numFmtId="1000" quotePrefix="false">
      <alignment horizontal="center" vertical="center" wrapText="true"/>
    </xf>
    <xf applyAlignment="true" applyBorder="true" applyFill="true" applyFont="true" applyNumberFormat="true" borderId="18" fillId="4" fontId="13" numFmtId="1000" quotePrefix="false">
      <alignment horizontal="center" vertical="center" wrapText="true"/>
    </xf>
    <xf applyAlignment="true" applyBorder="true" applyFill="true" applyFont="true" applyNumberFormat="true" borderId="18" fillId="10" fontId="14" numFmtId="1000" quotePrefix="false">
      <alignment horizontal="center" vertical="center" wrapText="true"/>
    </xf>
    <xf applyAlignment="true" applyBorder="true" applyFill="true" applyFont="true" applyNumberFormat="true" borderId="6" fillId="11" fontId="15" numFmtId="1000" quotePrefix="false">
      <alignment horizontal="center" vertical="bottom" wrapText="true"/>
    </xf>
    <xf applyAlignment="true" applyBorder="true" applyFill="true" applyFont="true" applyNumberFormat="true" borderId="15" fillId="11" fontId="15" numFmtId="1000" quotePrefix="false">
      <alignment horizontal="center" vertical="bottom" wrapText="true"/>
    </xf>
    <xf applyAlignment="true" applyBorder="true" applyFill="true" applyFont="true" applyNumberFormat="true" borderId="16" fillId="11" fontId="15" numFmtId="1000" quotePrefix="false">
      <alignment horizontal="center" vertical="bottom" wrapText="true"/>
    </xf>
    <xf applyAlignment="true" applyBorder="true" applyFill="true" applyFont="true" applyNumberFormat="true" borderId="6" fillId="11" fontId="15" numFmtId="1000" quotePrefix="false">
      <alignment horizontal="center" vertical="center" wrapText="true"/>
    </xf>
    <xf applyAlignment="true" applyBorder="true" applyFill="true" applyFont="true" applyNumberFormat="true" borderId="15" fillId="11" fontId="15" numFmtId="1000" quotePrefix="false">
      <alignment horizontal="center" vertical="center" wrapText="true"/>
    </xf>
    <xf applyAlignment="true" applyBorder="true" applyFill="true" applyFont="true" applyNumberFormat="true" borderId="16" fillId="11" fontId="15" numFmtId="1000" quotePrefix="false">
      <alignment horizontal="center" vertical="center" wrapText="true"/>
    </xf>
    <xf applyAlignment="true" applyFill="true" applyFont="true" applyNumberFormat="true" borderId="0" fillId="9" fontId="10" numFmtId="1000" quotePrefix="false">
      <alignment horizontal="center" vertical="center"/>
    </xf>
    <xf applyAlignment="true" applyFill="true" applyFont="true" applyNumberFormat="true" borderId="0" fillId="9" fontId="13" numFmtId="1002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13" numFmtId="1000" quotePrefix="false">
      <alignment vertical="bottom"/>
    </xf>
    <xf applyAlignment="true" applyFill="true" applyFont="true" applyNumberFormat="true" borderId="0" fillId="12" fontId="16" numFmtId="1000" quotePrefix="false">
      <alignment horizontal="center" vertical="center"/>
    </xf>
    <xf applyAlignment="true" applyFill="true" applyFont="true" applyNumberFormat="true" borderId="0" fillId="12" fontId="13" numFmtId="1002" quotePrefix="false">
      <alignment horizontal="center" vertical="center"/>
    </xf>
    <xf applyAlignment="true" applyFill="true" applyFont="true" applyNumberFormat="true" borderId="0" fillId="6" fontId="10" numFmtId="1000" quotePrefix="false">
      <alignment horizontal="center" vertical="center"/>
    </xf>
    <xf applyAlignment="true" applyFill="true" applyFont="true" applyNumberFormat="true" borderId="0" fillId="5" fontId="13" numFmtId="1002" quotePrefix="false">
      <alignment horizontal="center" vertical="center"/>
    </xf>
    <xf applyAlignment="true" applyFont="true" applyNumberFormat="true" borderId="0" fillId="0" fontId="16" numFmtId="1000" quotePrefix="false">
      <alignment horizontal="center" vertical="center"/>
    </xf>
    <xf applyAlignment="true" applyFill="true" applyFont="true" applyNumberFormat="true" borderId="0" fillId="2" fontId="13" numFmtId="1002" quotePrefix="false">
      <alignment horizontal="center" vertical="center"/>
    </xf>
    <xf applyAlignment="true" applyBorder="true" applyFill="true" applyFont="true" applyNumberFormat="true" borderId="2" fillId="7" fontId="6" numFmtId="1000" quotePrefix="false">
      <alignment horizontal="center" vertical="center" wrapText="true"/>
    </xf>
    <xf applyAlignment="true" applyBorder="true" applyFill="true" applyFont="true" applyNumberFormat="true" borderId="19" fillId="7" fontId="6" numFmtId="1000" quotePrefix="false">
      <alignment horizontal="center" vertical="center" wrapText="true"/>
    </xf>
    <xf applyAlignment="true" applyBorder="true" applyFill="true" applyFont="true" applyNumberFormat="true" borderId="20" fillId="7" fontId="6" numFmtId="1000" quotePrefix="false">
      <alignment horizontal="center" vertical="center" wrapText="true"/>
    </xf>
    <xf applyAlignment="true" applyBorder="true" applyFill="true" applyFont="true" applyNumberFormat="true" borderId="21" fillId="7" fontId="6" numFmtId="1000" quotePrefix="false">
      <alignment horizontal="center" vertical="center" wrapText="true"/>
    </xf>
    <xf applyAlignment="true" applyBorder="true" applyFill="true" applyFont="true" applyNumberFormat="true" borderId="22" fillId="7" fontId="6" numFmtId="1000" quotePrefix="false">
      <alignment horizontal="center" vertical="center" wrapText="true"/>
    </xf>
    <xf applyAlignment="true" applyBorder="true" applyFill="true" applyFont="true" applyNumberFormat="true" borderId="23" fillId="7" fontId="6" numFmtId="1000" quotePrefix="false">
      <alignment horizontal="center" vertical="center" wrapText="true"/>
    </xf>
    <xf applyAlignment="true" applyBorder="true" applyFill="true" applyFont="true" applyNumberFormat="true" borderId="12" fillId="11" fontId="17" numFmtId="1000" quotePrefix="false">
      <alignment horizontal="center" vertical="center"/>
    </xf>
    <xf applyAlignment="true" applyBorder="true" applyFill="true" applyFont="true" applyNumberFormat="true" borderId="2" fillId="11" fontId="17" numFmtId="1000" quotePrefix="false">
      <alignment horizontal="center" vertical="center" wrapText="true"/>
    </xf>
    <xf applyAlignment="true" applyBorder="true" applyFill="true" applyFont="true" applyNumberFormat="true" borderId="20" fillId="11" fontId="17" numFmtId="1000" quotePrefix="false">
      <alignment horizontal="center" vertical="center" wrapText="true"/>
    </xf>
    <xf applyAlignment="true" applyBorder="true" applyFill="true" applyFont="true" applyNumberFormat="true" borderId="24" fillId="11" fontId="17" numFmtId="1000" quotePrefix="false">
      <alignment horizontal="center" vertical="center"/>
    </xf>
    <xf applyAlignment="true" applyBorder="true" applyFill="true" applyFont="true" applyNumberFormat="true" borderId="21" fillId="11" fontId="17" numFmtId="1000" quotePrefix="false">
      <alignment horizontal="center" vertical="center" wrapText="true"/>
    </xf>
    <xf applyAlignment="true" applyBorder="true" applyFill="true" applyFont="true" applyNumberFormat="true" borderId="23" fillId="11" fontId="17" numFmtId="1000" quotePrefix="false">
      <alignment horizontal="center" vertical="center" wrapText="true"/>
    </xf>
    <xf applyAlignment="true" applyBorder="true" applyFill="true" applyFont="true" applyNumberFormat="true" borderId="25" fillId="11" fontId="18" numFmtId="1000" quotePrefix="false">
      <alignment horizontal="center" vertical="center"/>
    </xf>
    <xf applyAlignment="true" applyBorder="true" applyFill="true" applyFont="true" applyNumberFormat="true" borderId="26" fillId="11" fontId="19" numFmtId="1000" quotePrefix="false">
      <alignment horizontal="center" vertical="center"/>
    </xf>
    <xf applyAlignment="true" applyBorder="true" applyFill="true" applyFont="true" applyNumberFormat="true" borderId="27" fillId="7" fontId="20" numFmtId="1002" quotePrefix="false">
      <alignment horizontal="center" vertical="center"/>
    </xf>
    <xf applyAlignment="true" applyFill="true" applyFont="true" applyNumberFormat="true" borderId="0" fillId="13" fontId="21" numFmtId="1001" quotePrefix="false">
      <alignment vertical="bottom"/>
    </xf>
    <xf applyAlignment="true" applyFont="true" applyNumberFormat="true" borderId="0" fillId="0" fontId="13" numFmtId="1000" quotePrefix="false">
      <alignment horizontal="left" vertical="bottom"/>
    </xf>
    <xf applyAlignment="true" applyBorder="true" applyFill="true" applyFont="true" applyNumberFormat="true" borderId="28" fillId="11" fontId="19" numFmtId="1000" quotePrefix="false">
      <alignment horizontal="center" vertical="center"/>
    </xf>
    <xf applyAlignment="true" applyBorder="true" applyFill="true" applyFont="true" applyNumberFormat="true" borderId="29" fillId="11" fontId="13" numFmtId="1000" quotePrefix="false">
      <alignment horizontal="center" vertical="center"/>
    </xf>
    <xf applyAlignment="true" applyBorder="true" applyFill="true" applyFont="true" applyNumberFormat="true" borderId="30" fillId="7" fontId="20" numFmtId="1002" quotePrefix="false">
      <alignment horizontal="center" vertical="bottom"/>
    </xf>
    <xf applyAlignment="true" applyBorder="true" applyFill="true" applyFont="true" applyNumberFormat="true" borderId="5" fillId="11" fontId="17" numFmtId="1000" quotePrefix="false">
      <alignment horizontal="center" vertical="top"/>
    </xf>
    <xf applyAlignment="true" applyBorder="true" applyFill="true" applyFont="true" applyNumberFormat="true" borderId="2" fillId="12" fontId="22" numFmtId="1000" quotePrefix="false">
      <alignment horizontal="center" vertical="center"/>
    </xf>
    <xf applyAlignment="true" applyBorder="true" applyFill="true" applyFont="true" applyNumberFormat="true" borderId="4" fillId="12" fontId="22" numFmtId="1000" quotePrefix="false">
      <alignment horizontal="center" vertical="center"/>
    </xf>
    <xf applyAlignment="true" applyBorder="true" applyFill="true" applyFont="true" applyNumberFormat="true" borderId="31" fillId="14" fontId="19" numFmtId="1001" quotePrefix="false">
      <alignment horizontal="center" vertical="center"/>
    </xf>
    <xf applyAlignment="true" applyBorder="true" applyFill="true" applyFont="true" applyNumberFormat="true" borderId="2" fillId="11" fontId="17" numFmtId="1000" quotePrefix="false">
      <alignment horizontal="center" vertical="justify"/>
    </xf>
    <xf applyAlignment="true" applyBorder="true" applyFill="true" applyFont="true" applyNumberFormat="true" borderId="20" fillId="11" fontId="17" numFmtId="1000" quotePrefix="false">
      <alignment horizontal="center" vertical="justify"/>
    </xf>
    <xf applyAlignment="true" applyBorder="true" applyFill="true" applyFont="true" applyNumberFormat="true" borderId="32" fillId="11" fontId="17" numFmtId="1000" quotePrefix="false">
      <alignment vertical="bottom"/>
    </xf>
    <xf applyAlignment="true" applyBorder="true" applyFill="true" applyFont="true" applyNumberFormat="true" borderId="21" fillId="11" fontId="17" numFmtId="1000" quotePrefix="false">
      <alignment horizontal="center" vertical="justify"/>
    </xf>
    <xf applyAlignment="true" applyBorder="true" applyFill="true" applyFont="true" applyNumberFormat="true" borderId="23" fillId="11" fontId="17" numFmtId="1000" quotePrefix="false">
      <alignment horizontal="center" vertical="justify"/>
    </xf>
    <xf applyAlignment="true" applyBorder="true" applyFill="true" applyFont="true" applyNumberFormat="true" borderId="33" fillId="11" fontId="17" numFmtId="1000" quotePrefix="false">
      <alignment vertical="bottom"/>
    </xf>
    <xf applyAlignment="true" applyBorder="true" applyFill="true" applyFont="true" applyNumberFormat="true" borderId="2" fillId="12" fontId="15" numFmtId="1001" quotePrefix="false">
      <alignment horizontal="center" vertical="bottom"/>
    </xf>
    <xf applyAlignment="true" applyBorder="true" applyFill="true" applyFont="true" applyNumberFormat="true" borderId="4" fillId="12" fontId="15" numFmtId="1001" quotePrefix="false">
      <alignment horizontal="center" vertical="bottom"/>
    </xf>
    <xf applyAlignment="true" applyFont="true" applyNumberFormat="true" borderId="0" fillId="0" fontId="23" numFmtId="1000" quotePrefix="false">
      <alignment vertical="bottom"/>
    </xf>
    <xf applyAlignment="true" applyFont="true" applyNumberFormat="true" borderId="0" fillId="0" fontId="1" numFmtId="1001" quotePrefix="false">
      <alignment vertical="bottom"/>
    </xf>
    <xf applyAlignment="true" applyBorder="true" applyFont="true" applyNumberFormat="true" borderId="2" fillId="0" fontId="24" numFmtId="1001" quotePrefix="false">
      <alignment horizontal="center" vertical="center" wrapText="true"/>
    </xf>
    <xf applyAlignment="true" applyBorder="true" applyFont="true" applyNumberFormat="true" borderId="3" fillId="0" fontId="24" numFmtId="1001" quotePrefix="false">
      <alignment horizontal="center" vertical="center" wrapText="true"/>
    </xf>
    <xf applyAlignment="true" applyBorder="true" applyFont="true" applyNumberFormat="true" borderId="4" fillId="0" fontId="24" numFmtId="1001" quotePrefix="false">
      <alignment horizontal="center" vertical="center" wrapText="true"/>
    </xf>
    <xf applyAlignment="true" applyBorder="true" applyFill="true" applyFont="true" applyNumberFormat="true" borderId="2" fillId="15" fontId="18" numFmtId="1000" quotePrefix="false">
      <alignment horizontal="center" vertical="bottom"/>
    </xf>
    <xf applyAlignment="true" applyBorder="true" applyFill="true" applyFont="true" applyNumberFormat="true" borderId="3" fillId="15" fontId="18" numFmtId="1000" quotePrefix="false">
      <alignment horizontal="center" vertical="bottom"/>
    </xf>
    <xf applyAlignment="true" applyBorder="true" applyFill="true" applyFont="true" applyNumberFormat="true" borderId="4" fillId="15" fontId="18" numFmtId="1000" quotePrefix="false">
      <alignment horizontal="center" vertical="bottom"/>
    </xf>
    <xf applyAlignment="true" applyFont="true" applyNumberFormat="true" borderId="0" fillId="0" fontId="1" numFmtId="1000" quotePrefix="false">
      <alignment vertical="bottom" wrapText="true"/>
    </xf>
    <xf applyAlignment="true" applyBorder="true" applyFill="true" applyFont="true" applyNumberFormat="true" borderId="2" fillId="15" fontId="1" numFmtId="1000" quotePrefix="false">
      <alignment horizontal="center" vertical="center"/>
    </xf>
    <xf applyAlignment="true" applyBorder="true" applyFill="true" applyFont="true" applyNumberFormat="true" borderId="2" fillId="15" fontId="23" numFmtId="1000" quotePrefix="false">
      <alignment horizontal="center" vertical="center" wrapText="true"/>
    </xf>
    <xf applyAlignment="true" applyBorder="true" applyFill="true" applyFont="true" applyNumberFormat="true" borderId="2" fillId="15" fontId="25" numFmtId="1000" quotePrefix="false">
      <alignment horizontal="center" vertical="center" wrapText="true"/>
    </xf>
    <xf applyAlignment="true" applyBorder="true" applyFill="true" applyFont="true" applyNumberFormat="true" borderId="12" fillId="16" fontId="26" numFmtId="1000" quotePrefix="false">
      <alignment horizontal="center" vertical="center" wrapText="true"/>
    </xf>
    <xf applyAlignment="true" applyBorder="true" applyFill="true" applyFont="true" applyNumberFormat="true" borderId="34" fillId="3" fontId="13" numFmtId="1000" quotePrefix="false">
      <alignment horizontal="center" vertical="center"/>
    </xf>
    <xf applyAlignment="true" applyBorder="true" applyFill="true" applyFont="true" applyNumberFormat="true" borderId="2" fillId="17" fontId="13" numFmtId="1000" quotePrefix="false">
      <alignment horizontal="center" vertical="bottom"/>
    </xf>
    <xf applyAlignment="true" applyBorder="true" applyFill="true" applyFont="true" applyNumberFormat="true" borderId="4" fillId="17" fontId="13" numFmtId="1000" quotePrefix="false">
      <alignment horizontal="center" vertical="bottom"/>
    </xf>
    <xf applyAlignment="true" applyBorder="true" applyFill="true" applyFont="true" applyNumberFormat="true" borderId="2" fillId="17" fontId="13" numFmtId="1000" quotePrefix="false">
      <alignment horizontal="center" vertical="bottom" wrapText="true"/>
    </xf>
    <xf applyAlignment="true" applyBorder="true" applyFill="true" applyFont="true" applyNumberFormat="true" borderId="2" fillId="12" fontId="13" numFmtId="1000" quotePrefix="false">
      <alignment horizontal="center" vertical="bottom"/>
    </xf>
    <xf applyAlignment="true" applyBorder="true" applyFill="true" applyFont="true" applyNumberFormat="true" borderId="3" fillId="12" fontId="13" numFmtId="1000" quotePrefix="false">
      <alignment horizontal="center" vertical="bottom"/>
    </xf>
    <xf applyAlignment="true" applyBorder="true" applyFill="true" applyFont="true" applyNumberFormat="true" borderId="4" fillId="12" fontId="13" numFmtId="1000" quotePrefix="false">
      <alignment horizontal="center" vertical="bottom"/>
    </xf>
    <xf applyAlignment="true" applyBorder="true" applyFill="true" applyFont="true" applyNumberFormat="true" borderId="12" fillId="3" fontId="13" numFmtId="1000" quotePrefix="false">
      <alignment horizontal="center" vertical="center"/>
    </xf>
    <xf applyAlignment="true" applyBorder="true" applyFill="true" applyFont="true" applyNumberFormat="true" borderId="14" fillId="3" fontId="13" numFmtId="1000" quotePrefix="false">
      <alignment horizontal="center" vertical="center"/>
    </xf>
    <xf applyAlignment="true" applyBorder="true" applyFill="true" applyFont="true" applyNumberFormat="true" borderId="34" fillId="13" fontId="13" numFmtId="1000" quotePrefix="false">
      <alignment horizontal="center" vertical="center"/>
    </xf>
    <xf applyAlignment="true" applyBorder="true" applyFill="true" applyFont="true" applyNumberFormat="true" borderId="35" fillId="13" fontId="13" numFmtId="1000" quotePrefix="false">
      <alignment horizontal="center" vertical="center"/>
    </xf>
    <xf applyAlignment="true" applyBorder="true" applyFill="true" applyFont="true" applyNumberFormat="true" borderId="2" fillId="6" fontId="13" numFmtId="1000" quotePrefix="false">
      <alignment horizontal="center" vertical="justify" wrapText="true"/>
    </xf>
    <xf applyAlignment="true" applyBorder="true" applyFill="true" applyFont="true" applyNumberFormat="true" borderId="36" fillId="15" fontId="1" numFmtId="1000" quotePrefix="false">
      <alignment horizontal="center" vertical="center"/>
    </xf>
    <xf applyAlignment="true" applyBorder="true" applyFill="true" applyFont="true" applyNumberFormat="true" borderId="36" fillId="15" fontId="23" numFmtId="1000" quotePrefix="false">
      <alignment horizontal="center" vertical="center" wrapText="true"/>
    </xf>
    <xf applyAlignment="true" applyBorder="true" applyFill="true" applyFont="true" applyNumberFormat="true" borderId="36" fillId="15" fontId="25" numFmtId="1000" quotePrefix="false">
      <alignment horizontal="center" vertical="center" wrapText="true"/>
    </xf>
    <xf applyAlignment="true" applyBorder="true" applyFill="true" applyFont="true" applyNumberFormat="true" borderId="5" fillId="16" fontId="26" numFmtId="1000" quotePrefix="false">
      <alignment horizontal="center" vertical="center" wrapText="true"/>
    </xf>
    <xf applyAlignment="true" applyBorder="true" applyFill="true" applyFont="true" applyNumberFormat="true" borderId="37" fillId="3" fontId="13" numFmtId="1000" quotePrefix="false">
      <alignment horizontal="center" vertical="center"/>
    </xf>
    <xf applyAlignment="true" applyBorder="true" applyFill="true" applyFont="true" applyNumberFormat="true" borderId="38" fillId="17" fontId="13" numFmtId="1000" quotePrefix="false">
      <alignment horizontal="center" vertical="center"/>
    </xf>
    <xf applyAlignment="true" applyBorder="true" applyFill="true" applyFont="true" applyNumberFormat="true" borderId="39" fillId="17" fontId="13" numFmtId="1000" quotePrefix="false">
      <alignment horizontal="center" vertical="center"/>
    </xf>
    <xf applyAlignment="true" applyBorder="true" applyFill="true" applyFont="true" applyNumberFormat="true" borderId="34" fillId="17" fontId="13" numFmtId="1000" quotePrefix="false">
      <alignment horizontal="center" vertical="center"/>
    </xf>
    <xf applyAlignment="true" applyBorder="true" applyFill="true" applyFont="true" applyNumberFormat="true" borderId="40" fillId="12" fontId="13" numFmtId="1000" quotePrefix="false">
      <alignment horizontal="center" vertical="center"/>
    </xf>
    <xf applyAlignment="true" applyBorder="true" applyFill="true" applyFont="true" applyNumberFormat="true" borderId="41" fillId="12" fontId="13" numFmtId="1000" quotePrefix="false">
      <alignment horizontal="center" vertical="center"/>
    </xf>
    <xf applyAlignment="true" applyBorder="true" applyFill="true" applyFont="true" applyNumberFormat="true" borderId="42" fillId="12" fontId="13" numFmtId="1000" quotePrefix="false">
      <alignment horizontal="center" vertical="center"/>
    </xf>
    <xf applyAlignment="true" applyBorder="true" applyFill="true" applyFont="true" applyNumberFormat="true" borderId="43" fillId="3" fontId="23" numFmtId="1001" quotePrefix="false">
      <alignment horizontal="center" vertical="center"/>
    </xf>
    <xf applyAlignment="true" applyBorder="true" applyFill="true" applyFont="true" applyNumberFormat="true" borderId="44" fillId="3" fontId="13" numFmtId="1000" quotePrefix="false">
      <alignment horizontal="center" vertical="center"/>
    </xf>
    <xf applyAlignment="true" applyBorder="true" applyFill="true" applyFont="true" applyNumberFormat="true" borderId="45" fillId="13" fontId="23" numFmtId="1000" quotePrefix="false">
      <alignment horizontal="center" vertical="center"/>
    </xf>
    <xf applyAlignment="true" applyBorder="true" applyFill="true" applyFont="true" applyNumberFormat="true" borderId="46" fillId="13" fontId="13" numFmtId="1000" quotePrefix="false">
      <alignment horizontal="center" vertical="center"/>
    </xf>
    <xf applyAlignment="true" applyBorder="true" applyFill="true" applyFont="true" applyNumberFormat="true" borderId="12" fillId="16" fontId="1" numFmtId="1000" quotePrefix="false">
      <alignment horizontal="center" vertical="bottom"/>
    </xf>
    <xf applyAlignment="true" applyBorder="true" applyFill="true" applyFont="true" applyNumberFormat="true" borderId="47" fillId="15" fontId="18" numFmtId="1002" quotePrefix="false">
      <alignment horizontal="center" vertical="bottom"/>
    </xf>
    <xf applyAlignment="true" applyBorder="true" applyFill="true" applyFont="true" applyNumberFormat="true" borderId="47" fillId="15" fontId="15" numFmtId="1002" quotePrefix="false">
      <alignment horizontal="center" vertical="bottom"/>
    </xf>
    <xf applyAlignment="true" applyBorder="true" applyFill="true" applyFont="true" applyNumberFormat="true" borderId="48" fillId="15" fontId="27" numFmtId="1003" quotePrefix="false">
      <alignment horizontal="center" vertical="center"/>
    </xf>
    <xf applyAlignment="true" applyBorder="true" applyFill="true" applyFont="true" applyNumberFormat="true" borderId="48" fillId="16" fontId="28" numFmtId="1003" quotePrefix="false">
      <alignment horizontal="center" vertical="center"/>
    </xf>
    <xf applyAlignment="true" applyBorder="true" applyFill="true" applyFont="true" applyNumberFormat="true" borderId="49" fillId="6" fontId="26" numFmtId="1002" quotePrefix="false">
      <alignment vertical="bottom"/>
    </xf>
    <xf applyAlignment="true" applyBorder="true" applyFill="true" applyFont="true" applyNumberFormat="true" borderId="45" fillId="17" fontId="13" numFmtId="1002" quotePrefix="false">
      <alignment horizontal="center" vertical="bottom"/>
    </xf>
    <xf applyAlignment="true" applyBorder="true" applyFill="true" applyFont="true" applyNumberFormat="true" borderId="50" fillId="17" fontId="13" numFmtId="1001" quotePrefix="false">
      <alignment horizontal="center" vertical="bottom"/>
    </xf>
    <xf applyAlignment="true" applyBorder="true" applyFill="true" applyFont="true" applyNumberFormat="true" borderId="47" fillId="17" fontId="13" numFmtId="1001" quotePrefix="false">
      <alignment horizontal="center" vertical="center"/>
    </xf>
    <xf applyAlignment="true" applyBorder="true" applyFill="true" applyFont="true" applyNumberFormat="true" borderId="51" fillId="12" fontId="13" numFmtId="1002" quotePrefix="false">
      <alignment horizontal="center" vertical="bottom"/>
    </xf>
    <xf applyAlignment="true" applyBorder="true" applyFill="true" applyFont="true" applyNumberFormat="true" borderId="52" fillId="12" fontId="13" numFmtId="1002" quotePrefix="false">
      <alignment horizontal="center" vertical="bottom"/>
    </xf>
    <xf applyAlignment="true" applyBorder="true" applyFill="true" applyFont="true" applyNumberFormat="true" borderId="46" fillId="12" fontId="13" numFmtId="1001" quotePrefix="false">
      <alignment horizontal="center" vertical="bottom"/>
    </xf>
    <xf applyAlignment="true" applyBorder="true" applyFill="true" applyFont="true" applyNumberFormat="true" borderId="51" fillId="3" fontId="23" numFmtId="1001" quotePrefix="false">
      <alignment horizontal="center" vertical="bottom"/>
    </xf>
    <xf applyAlignment="true" applyBorder="true" applyFill="true" applyFont="true" applyNumberFormat="true" borderId="46" fillId="3" fontId="13" numFmtId="1002" quotePrefix="false">
      <alignment horizontal="center" vertical="bottom"/>
    </xf>
    <xf applyAlignment="true" applyBorder="true" applyFill="true" applyFont="true" applyNumberFormat="true" borderId="45" fillId="13" fontId="23" numFmtId="1000" quotePrefix="false">
      <alignment horizontal="center" vertical="bottom"/>
    </xf>
    <xf applyAlignment="true" applyBorder="true" applyFill="true" applyFont="true" applyNumberFormat="true" borderId="46" fillId="13" fontId="13" numFmtId="1001" quotePrefix="false">
      <alignment horizontal="center" vertical="bottom"/>
    </xf>
    <xf applyAlignment="true" applyBorder="true" applyFill="true" applyFont="true" applyNumberFormat="true" borderId="53" fillId="16" fontId="1" numFmtId="1000" quotePrefix="false">
      <alignment horizontal="center" vertical="bottom"/>
    </xf>
    <xf applyAlignment="true" applyFont="true" applyNumberFormat="true" borderId="0" fillId="0" fontId="1" numFmtId="1002" quotePrefix="false">
      <alignment vertical="bottom"/>
    </xf>
    <xf applyAlignment="true" applyBorder="true" applyFill="true" applyFont="true" applyNumberFormat="true" borderId="47" fillId="2" fontId="18" numFmtId="1002" quotePrefix="false">
      <alignment horizontal="center" vertical="bottom"/>
    </xf>
    <xf applyAlignment="true" applyBorder="true" applyFill="true" applyFont="true" applyNumberFormat="true" borderId="47" fillId="2" fontId="15" numFmtId="1002" quotePrefix="false">
      <alignment horizontal="center" vertical="bottom"/>
    </xf>
    <xf applyAlignment="true" applyBorder="true" applyFill="true" applyFont="true" applyNumberFormat="true" borderId="48" fillId="2" fontId="27" numFmtId="1003" quotePrefix="false">
      <alignment horizontal="center" vertical="center"/>
    </xf>
    <xf applyAlignment="true" applyBorder="true" applyFill="true" applyFont="true" applyNumberFormat="true" borderId="48" fillId="15" fontId="28" numFmtId="1003" quotePrefix="false">
      <alignment horizontal="center" vertical="center"/>
    </xf>
    <xf applyAlignment="true" applyBorder="true" applyFill="true" applyFont="true" applyNumberFormat="true" borderId="49" fillId="15" fontId="26" numFmtId="1002" quotePrefix="false">
      <alignment vertical="bottom"/>
    </xf>
    <xf applyAlignment="true" applyBorder="true" applyFill="true" applyFont="true" applyNumberFormat="true" borderId="45" fillId="8" fontId="13" numFmtId="1002" quotePrefix="false">
      <alignment horizontal="center" vertical="bottom"/>
    </xf>
    <xf applyAlignment="true" applyBorder="true" applyFill="true" applyFont="true" applyNumberFormat="true" borderId="50" fillId="8" fontId="13" numFmtId="1001" quotePrefix="false">
      <alignment horizontal="center" vertical="bottom"/>
    </xf>
    <xf applyAlignment="true" applyBorder="true" applyFill="true" applyFont="true" applyNumberFormat="true" borderId="47" fillId="15" fontId="13" numFmtId="1001" quotePrefix="false">
      <alignment horizontal="center" vertical="center"/>
    </xf>
    <xf applyAlignment="true" applyBorder="true" applyFill="true" applyFont="true" applyNumberFormat="true" borderId="51" fillId="8" fontId="13" numFmtId="1002" quotePrefix="false">
      <alignment horizontal="center" vertical="bottom"/>
    </xf>
    <xf applyAlignment="true" applyBorder="true" applyFill="true" applyFont="true" applyNumberFormat="true" borderId="46" fillId="8" fontId="13" numFmtId="1001" quotePrefix="false">
      <alignment horizontal="center" vertical="bottom"/>
    </xf>
    <xf applyAlignment="true" applyBorder="true" applyFill="true" applyFont="true" applyNumberFormat="true" borderId="51" fillId="5" fontId="23" numFmtId="1001" quotePrefix="false">
      <alignment horizontal="center" vertical="bottom"/>
    </xf>
    <xf applyAlignment="true" applyBorder="true" applyFill="true" applyFont="true" applyNumberFormat="true" borderId="46" fillId="11" fontId="13" numFmtId="1002" quotePrefix="false">
      <alignment horizontal="center" vertical="bottom"/>
    </xf>
    <xf applyAlignment="true" applyBorder="true" applyFill="true" applyFont="true" applyNumberFormat="true" borderId="45" fillId="18" fontId="23" numFmtId="1000" quotePrefix="false">
      <alignment horizontal="center" vertical="bottom"/>
    </xf>
    <xf applyAlignment="true" applyBorder="true" applyFill="true" applyFont="true" applyNumberFormat="true" borderId="54" fillId="3" fontId="23" numFmtId="1001" quotePrefix="false">
      <alignment horizontal="center" vertical="bottom"/>
    </xf>
    <xf applyAlignment="true" applyBorder="true" applyFill="true" applyFont="true" applyNumberFormat="true" borderId="55" fillId="3" fontId="13" numFmtId="1002" quotePrefix="false">
      <alignment horizontal="center" vertical="bottom"/>
    </xf>
    <xf applyAlignment="true" applyBorder="true" applyFill="true" applyFont="true" applyNumberFormat="true" borderId="2" fillId="11" fontId="23" numFmtId="1001" quotePrefix="false">
      <alignment horizontal="center" vertical="bottom"/>
    </xf>
    <xf applyAlignment="true" applyBorder="true" applyFill="true" applyFont="true" applyNumberFormat="true" borderId="2" fillId="11" fontId="13" numFmtId="1001" quotePrefix="false">
      <alignment horizontal="center" vertical="bottom"/>
    </xf>
    <xf applyAlignment="true" applyBorder="true" applyFill="true" applyFont="true" applyNumberFormat="true" borderId="45" fillId="18" fontId="23" numFmtId="1001" quotePrefix="false">
      <alignment horizontal="center" vertical="bottom"/>
    </xf>
    <xf applyAlignment="true" applyBorder="true" applyFill="true" applyFont="true" applyNumberFormat="true" borderId="34" fillId="13" fontId="13" numFmtId="1004" quotePrefix="false">
      <alignment horizontal="center" vertical="bottom"/>
    </xf>
    <xf applyAlignment="true" applyBorder="true" applyFill="true" applyFont="true" applyNumberFormat="true" borderId="2" fillId="5" fontId="23" numFmtId="1001" quotePrefix="false">
      <alignment horizontal="center" vertical="bottom"/>
    </xf>
    <xf applyAlignment="true" applyBorder="true" applyFill="true" applyFont="true" applyNumberFormat="true" borderId="45" fillId="13" fontId="23" numFmtId="1001" quotePrefix="false">
      <alignment horizontal="center" vertical="bottom"/>
    </xf>
    <xf applyAlignment="true" applyFont="true" applyNumberFormat="true" borderId="0" fillId="0" fontId="6" numFmtId="1000" quotePrefix="false">
      <alignment vertical="bottom"/>
    </xf>
    <xf applyAlignment="true" applyBorder="true" applyFill="true" applyFont="true" applyNumberFormat="true" borderId="56" fillId="8" fontId="13" numFmtId="1002" quotePrefix="false">
      <alignment horizontal="center" vertical="bottom"/>
    </xf>
    <xf applyAlignment="true" applyBorder="true" applyFill="true" applyFont="true" applyNumberFormat="true" borderId="57" fillId="8" fontId="13" numFmtId="1001" quotePrefix="false">
      <alignment horizontal="center" vertical="bottom"/>
    </xf>
    <xf applyAlignment="true" applyBorder="true" applyFill="true" applyFont="true" applyNumberFormat="true" borderId="58" fillId="15" fontId="13" numFmtId="1001" quotePrefix="false">
      <alignment horizontal="center" vertical="center"/>
    </xf>
    <xf applyAlignment="true" applyFont="true" applyNumberFormat="true" borderId="0" fillId="0" fontId="1" numFmtId="1004" quotePrefix="false">
      <alignment vertical="bottom"/>
    </xf>
    <xf applyAlignment="true" applyFont="true" applyNumberFormat="true" borderId="0" fillId="0" fontId="1" numFmtId="1000" quotePrefix="false">
      <alignment horizontal="center" vertical="bottom"/>
    </xf>
    <xf applyAlignment="true" applyFont="true" applyNumberFormat="true" borderId="0" fillId="0" fontId="1" numFmtId="1004" quotePrefix="false">
      <alignment horizontal="center" vertical="bottom"/>
    </xf>
    <xf applyAlignment="true" applyBorder="true" applyFill="true" applyFont="true" applyNumberFormat="true" borderId="59" fillId="14" fontId="13" numFmtId="1001" quotePrefix="false">
      <alignment horizontal="center" vertical="distributed" wrapText="true"/>
    </xf>
    <xf applyAlignment="true" applyBorder="true" applyFill="true" applyFont="true" applyNumberFormat="true" borderId="60" fillId="14" fontId="13" numFmtId="1001" quotePrefix="false">
      <alignment horizontal="center" vertical="distributed" wrapText="true"/>
    </xf>
    <xf applyAlignment="true" applyBorder="true" applyFill="true" applyFont="true" applyNumberFormat="true" borderId="59" fillId="14" fontId="13" numFmtId="1000" quotePrefix="false">
      <alignment horizontal="center" vertical="center" wrapText="true"/>
    </xf>
    <xf applyAlignment="true" applyBorder="true" applyFill="true" applyFont="true" applyNumberFormat="true" borderId="60" fillId="14" fontId="13" numFmtId="1000" quotePrefix="false">
      <alignment horizontal="center" vertical="center" wrapText="true"/>
    </xf>
    <xf applyAlignment="true" applyBorder="true" applyFill="true" applyFont="true" applyNumberFormat="true" borderId="59" fillId="14" fontId="13" numFmtId="1004" quotePrefix="false">
      <alignment horizontal="center" vertical="bottom" wrapText="true"/>
    </xf>
    <xf applyAlignment="true" applyBorder="true" applyFill="true" applyFont="true" applyNumberFormat="true" borderId="59" fillId="14" fontId="13" numFmtId="1004" quotePrefix="false">
      <alignment horizontal="center" vertical="distributed"/>
    </xf>
    <xf applyAlignment="true" applyBorder="true" applyFill="true" applyFont="true" applyNumberFormat="true" borderId="17" fillId="14" fontId="13" numFmtId="1004" quotePrefix="false">
      <alignment horizontal="center" vertical="distributed"/>
    </xf>
    <xf applyAlignment="true" applyBorder="true" applyFill="true" applyFont="true" applyNumberFormat="true" borderId="17" fillId="14" fontId="13" numFmtId="1000" quotePrefix="false">
      <alignment horizontal="center" vertical="center" wrapText="true"/>
    </xf>
    <xf applyAlignment="true" applyBorder="true" applyFill="true" applyFont="true" applyNumberFormat="true" borderId="61" fillId="14" fontId="29" numFmtId="1004" quotePrefix="false">
      <alignment horizontal="center" vertical="distributed"/>
    </xf>
    <xf applyAlignment="true" applyBorder="true" applyFill="true" applyFont="true" applyNumberFormat="true" borderId="2" fillId="14" fontId="1" numFmtId="1000" quotePrefix="false">
      <alignment horizontal="center" vertical="center" wrapText="true"/>
    </xf>
    <xf applyAlignment="true" applyBorder="true" applyFill="true" applyFont="true" applyNumberFormat="true" borderId="57" fillId="14" fontId="13" numFmtId="1004" quotePrefix="false">
      <alignment horizontal="center" vertical="center"/>
    </xf>
    <xf applyAlignment="true" applyBorder="true" applyFill="true" applyFont="true" applyNumberFormat="true" borderId="62" fillId="14" fontId="13" numFmtId="1000" quotePrefix="false">
      <alignment horizontal="center" vertical="center"/>
    </xf>
    <xf applyAlignment="true" applyBorder="true" applyFill="true" applyFont="true" applyNumberFormat="true" borderId="59" fillId="14" fontId="13" numFmtId="1000" quotePrefix="false">
      <alignment horizontal="center" vertical="center"/>
    </xf>
    <xf applyAlignment="true" applyBorder="true" applyFill="true" applyFont="true" applyNumberFormat="true" borderId="59" fillId="14" fontId="13" numFmtId="1004" quotePrefix="false">
      <alignment horizontal="center" vertical="center"/>
    </xf>
    <xf applyAlignment="true" applyBorder="true" applyFill="true" applyFont="true" applyNumberFormat="true" borderId="2" fillId="12" fontId="22" numFmtId="1004" quotePrefix="false">
      <alignment horizontal="center" vertical="distributed"/>
    </xf>
    <xf applyAlignment="true" applyBorder="true" applyFill="true" applyFont="true" applyNumberFormat="true" borderId="63" fillId="14" fontId="13" numFmtId="1004" quotePrefix="false">
      <alignment horizontal="center" vertical="center"/>
    </xf>
    <xf applyAlignment="true" applyBorder="true" applyFill="true" applyFont="true" applyNumberFormat="true" borderId="2" fillId="12" fontId="22" numFmtId="1003" quotePrefix="false">
      <alignment horizontal="center" vertical="center"/>
    </xf>
    <xf applyAlignment="true" applyBorder="true" applyFill="true" applyFont="true" applyNumberFormat="true" borderId="51" fillId="14" fontId="13" numFmtId="1004" quotePrefix="false">
      <alignment horizontal="center" vertical="center"/>
    </xf>
    <xf applyAlignment="true" applyBorder="true" applyFill="true" applyFont="true" applyNumberFormat="true" borderId="64" fillId="14" fontId="29" numFmtId="1004" quotePrefix="false">
      <alignment horizontal="center" vertical="distributed"/>
    </xf>
    <xf applyAlignment="true" applyBorder="true" applyFill="true" applyFont="true" applyNumberFormat="true" borderId="65" fillId="14" fontId="1" numFmtId="1000" quotePrefix="false">
      <alignment horizontal="center" vertical="center" wrapText="true"/>
    </xf>
    <xf applyAlignment="true" applyBorder="true" applyFill="true" applyFont="true" applyNumberFormat="true" borderId="66" fillId="14" fontId="13" numFmtId="1004" quotePrefix="false">
      <alignment horizontal="center" vertical="center"/>
    </xf>
    <xf applyAlignment="true" applyBorder="true" applyFill="true" applyFont="true" applyNumberFormat="true" borderId="67" fillId="14" fontId="13" numFmtId="1000" quotePrefix="false">
      <alignment horizontal="center" vertical="center"/>
    </xf>
    <xf applyAlignment="true" applyBorder="true" applyFill="true" applyFont="true" applyNumberFormat="true" borderId="68" fillId="14" fontId="13" numFmtId="1000" quotePrefix="false">
      <alignment horizontal="center" vertical="center"/>
    </xf>
    <xf applyAlignment="true" applyBorder="true" applyFill="true" applyFont="true" applyNumberFormat="true" borderId="68" fillId="14" fontId="13" numFmtId="1004" quotePrefix="false">
      <alignment horizontal="center" vertical="center"/>
    </xf>
    <xf applyAlignment="true" applyBorder="true" applyFill="true" applyFont="true" applyNumberFormat="true" borderId="43" fillId="14" fontId="30" numFmtId="1005" quotePrefix="false">
      <alignment horizontal="center" vertical="bottom"/>
    </xf>
    <xf applyAlignment="true" applyBorder="true" applyFill="true" applyFont="true" applyNumberFormat="true" borderId="69" fillId="14" fontId="30" numFmtId="1006" quotePrefix="false">
      <alignment horizontal="center" vertical="bottom"/>
    </xf>
    <xf applyAlignment="true" applyBorder="true" applyFill="true" applyFont="true" applyNumberFormat="true" borderId="70" fillId="14" fontId="13" numFmtId="1004" quotePrefix="false">
      <alignment horizontal="center" vertical="center"/>
    </xf>
    <xf applyAlignment="true" applyBorder="true" applyFill="true" applyFont="true" applyNumberFormat="true" borderId="36" fillId="12" fontId="22" numFmtId="1003" quotePrefix="false">
      <alignment horizontal="center" vertical="center"/>
    </xf>
    <xf applyAlignment="true" applyBorder="true" applyFill="true" applyFont="true" applyNumberFormat="true" borderId="71" fillId="14" fontId="13" numFmtId="1004" quotePrefix="false">
      <alignment horizontal="center" vertical="center"/>
    </xf>
    <xf applyAlignment="true" applyBorder="true" applyFill="true" applyFont="true" applyNumberFormat="true" borderId="72" fillId="14" fontId="29" numFmtId="1004" quotePrefix="false">
      <alignment horizontal="center" vertical="distributed"/>
    </xf>
    <xf applyAlignment="true" applyBorder="true" applyFill="true" applyFont="true" applyNumberFormat="true" borderId="36" fillId="14" fontId="1" numFmtId="1000" quotePrefix="false">
      <alignment horizontal="center" vertical="center" wrapText="true"/>
    </xf>
    <xf applyAlignment="true" applyBorder="true" applyFill="true" applyFont="true" applyNumberFormat="true" borderId="2" fillId="12" fontId="22" numFmtId="1004" quotePrefix="false">
      <alignment horizontal="center" vertical="bottom"/>
    </xf>
    <xf applyAlignment="true" applyBorder="true" applyFill="true" applyFont="true" applyNumberFormat="true" borderId="51" fillId="12" fontId="1" numFmtId="1001" quotePrefix="false">
      <alignment horizontal="center" vertical="bottom"/>
    </xf>
    <xf applyAlignment="true" applyBorder="true" applyFill="true" applyFont="true" applyNumberFormat="true" borderId="59" fillId="12" fontId="1" numFmtId="1000" quotePrefix="false">
      <alignment horizontal="center" vertical="bottom"/>
    </xf>
    <xf applyAlignment="true" applyBorder="true" applyFill="true" applyFont="true" applyNumberFormat="true" borderId="59" fillId="12" fontId="1" numFmtId="1007" quotePrefix="false">
      <alignment horizontal="center" vertical="bottom"/>
    </xf>
    <xf applyAlignment="true" applyBorder="true" applyFill="true" applyFont="true" applyNumberFormat="true" borderId="54" fillId="12" fontId="1" numFmtId="1000" quotePrefix="false">
      <alignment horizontal="center" vertical="bottom"/>
    </xf>
    <xf applyAlignment="true" applyBorder="true" applyFill="true" applyFont="true" applyNumberFormat="true" borderId="17" fillId="12" fontId="13" numFmtId="1004" quotePrefix="false">
      <alignment horizontal="center" vertical="bottom"/>
    </xf>
    <xf applyAlignment="true" applyBorder="true" applyFill="true" applyFont="true" applyNumberFormat="true" borderId="17" fillId="12" fontId="31" numFmtId="1004" quotePrefix="false">
      <alignment horizontal="center" vertical="bottom"/>
    </xf>
    <xf applyAlignment="true" applyBorder="true" applyFill="true" applyFont="true" applyNumberFormat="true" borderId="17" fillId="12" fontId="32" numFmtId="1004" quotePrefix="false">
      <alignment horizontal="center" vertical="bottom"/>
    </xf>
    <xf applyAlignment="true" applyBorder="true" applyFill="true" applyFont="true" applyNumberFormat="true" borderId="18" fillId="12" fontId="13" numFmtId="1003" quotePrefix="false">
      <alignment horizontal="center" vertical="bottom"/>
    </xf>
    <xf applyAlignment="true" applyBorder="true" applyFill="true" applyFont="true" applyNumberFormat="true" borderId="59" fillId="12" fontId="1" numFmtId="1001" quotePrefix="false">
      <alignment horizontal="center" vertical="bottom"/>
    </xf>
    <xf applyAlignment="true" applyBorder="true" applyFill="true" applyFont="true" applyNumberFormat="true" borderId="50" fillId="12" fontId="31" numFmtId="1004" quotePrefix="false">
      <alignment horizontal="center" vertical="bottom"/>
    </xf>
    <xf applyAlignment="true" applyBorder="true" applyFill="true" applyFont="true" applyNumberFormat="true" borderId="2" fillId="14" fontId="13" numFmtId="1001" quotePrefix="false">
      <alignment horizontal="center" vertical="center"/>
    </xf>
    <xf applyAlignment="true" applyBorder="true" applyFill="true" applyFont="true" applyNumberFormat="true" borderId="73" fillId="12" fontId="1" numFmtId="1004" quotePrefix="false">
      <alignment horizontal="center" vertical="center"/>
    </xf>
    <xf applyAlignment="true" applyBorder="true" applyFill="true" applyFont="true" applyNumberFormat="true" borderId="74" fillId="12" fontId="1" numFmtId="1004" quotePrefix="false">
      <alignment horizontal="center" vertical="center"/>
    </xf>
    <xf applyAlignment="true" applyBorder="true" applyFill="true" applyFont="true" applyNumberFormat="true" borderId="59" fillId="16" fontId="1" numFmtId="1000" quotePrefix="false">
      <alignment horizontal="center" vertical="bottom"/>
    </xf>
    <xf applyAlignment="true" applyBorder="true" applyFill="true" applyFont="true" applyNumberFormat="true" borderId="59" fillId="16" fontId="1" numFmtId="1007" quotePrefix="false">
      <alignment horizontal="center" vertical="bottom"/>
    </xf>
    <xf applyAlignment="true" applyBorder="true" applyFill="true" applyFont="true" applyNumberFormat="true" borderId="75" fillId="16" fontId="1" numFmtId="1000" quotePrefix="false">
      <alignment horizontal="center" vertical="bottom"/>
    </xf>
    <xf applyAlignment="true" applyBorder="true" applyFill="true" applyFont="true" applyNumberFormat="true" borderId="18" fillId="16" fontId="13" numFmtId="1004" quotePrefix="false">
      <alignment horizontal="center" vertical="bottom"/>
    </xf>
    <xf applyAlignment="true" applyBorder="true" applyFill="true" applyFont="true" applyNumberFormat="true" borderId="59" fillId="12" fontId="1" numFmtId="1004" quotePrefix="false">
      <alignment horizontal="center" vertical="bottom"/>
    </xf>
    <xf applyAlignment="true" applyBorder="true" applyFill="true" applyFont="true" applyNumberFormat="true" borderId="76" fillId="12" fontId="1" numFmtId="1004" quotePrefix="false">
      <alignment horizontal="center" vertical="bottom"/>
    </xf>
    <xf applyAlignment="true" applyFill="true" applyFont="true" applyNumberFormat="true" borderId="0" fillId="12" fontId="1" numFmtId="1004" quotePrefix="false">
      <alignment horizontal="center" vertical="center"/>
    </xf>
    <xf applyAlignment="true" applyBorder="true" applyFill="true" applyFont="true" applyNumberFormat="true" borderId="77" fillId="12" fontId="1" numFmtId="1004" quotePrefix="false">
      <alignment horizontal="center" vertical="center"/>
    </xf>
    <xf applyAlignment="true" applyBorder="true" applyFill="true" applyFont="true" applyNumberFormat="true" borderId="75" fillId="12" fontId="1" numFmtId="1000" quotePrefix="false">
      <alignment horizontal="center" vertical="bottom"/>
    </xf>
    <xf applyAlignment="true" applyBorder="true" applyFill="true" applyFont="true" applyNumberFormat="true" borderId="18" fillId="12" fontId="13" numFmtId="1004" quotePrefix="false">
      <alignment horizontal="center" vertical="bottom"/>
    </xf>
    <xf applyAlignment="true" applyBorder="true" applyFill="true" applyFont="true" applyNumberFormat="true" borderId="78" fillId="12" fontId="1" numFmtId="1004" quotePrefix="false">
      <alignment horizontal="center" vertical="bottom"/>
    </xf>
    <xf applyAlignment="true" applyBorder="true" applyFill="true" applyFont="true" applyNumberFormat="true" borderId="77" fillId="12" fontId="1" numFmtId="1004" quotePrefix="false">
      <alignment horizontal="center" vertical="bottom"/>
    </xf>
    <xf applyAlignment="true" applyFill="true" applyFont="true" applyNumberFormat="true" borderId="0" fillId="12" fontId="1" numFmtId="1004" quotePrefix="false">
      <alignment horizontal="center" vertical="center"/>
    </xf>
    <xf applyAlignment="true" applyBorder="true" applyFill="true" applyFont="true" applyNumberFormat="true" borderId="79" fillId="12" fontId="1" numFmtId="1004" quotePrefix="false">
      <alignment horizontal="center" vertical="center"/>
    </xf>
    <xf applyAlignment="true" applyBorder="true" applyFill="true" applyFont="true" applyNumberFormat="true" borderId="43" fillId="12" fontId="1" numFmtId="1000" quotePrefix="false">
      <alignment horizontal="center" vertical="bottom"/>
    </xf>
    <xf applyAlignment="true" applyBorder="true" applyFill="true" applyFont="true" applyNumberFormat="true" borderId="69" fillId="12" fontId="13" numFmtId="1004" quotePrefix="false">
      <alignment horizontal="center" vertical="bottom"/>
    </xf>
    <xf applyAlignment="true" applyBorder="true" applyFill="true" applyFont="true" applyNumberFormat="true" borderId="80" fillId="12" fontId="1" numFmtId="1004" quotePrefix="false">
      <alignment horizontal="center" vertical="bottom"/>
    </xf>
    <xf applyAlignment="true" applyBorder="true" applyFill="true" applyFont="true" applyNumberFormat="true" borderId="81" fillId="12" fontId="1" numFmtId="1004" quotePrefix="false">
      <alignment horizontal="center" vertical="bottom"/>
    </xf>
    <xf applyAlignment="true" applyBorder="true" applyFill="true" applyFont="true" applyNumberFormat="true" borderId="69" fillId="12" fontId="13" numFmtId="1003" quotePrefix="false">
      <alignment horizontal="center" vertical="bottom"/>
    </xf>
    <xf applyAlignment="true" applyFont="true" applyNumberFormat="true" borderId="0" fillId="0" fontId="1" numFmtId="1001" quotePrefix="false">
      <alignment horizontal="center" vertical="bottom"/>
    </xf>
    <xf applyAlignment="true" applyFont="true" applyNumberFormat="true" borderId="0" fillId="0" fontId="1" numFmtId="1000" quotePrefix="false">
      <alignment horizontal="left" vertical="bottom"/>
    </xf>
    <xf applyAlignment="true" applyFont="true" applyNumberFormat="true" borderId="0" fillId="0" fontId="17" numFmtId="1000" quotePrefix="false">
      <alignment horizontal="right" vertical="bottom"/>
    </xf>
    <xf applyAlignment="true" applyFont="true" applyNumberFormat="true" borderId="0" fillId="0" fontId="13" numFmtId="1001" quotePrefix="false">
      <alignment horizontal="center" vertical="bottom"/>
    </xf>
    <xf applyAlignment="true" applyFont="true" applyNumberFormat="true" borderId="0" fillId="0" fontId="13" numFmtId="1004" quotePrefix="false">
      <alignment horizontal="center" vertical="bottom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7" Target="theme/theme1.xml" Type="http://schemas.openxmlformats.org/officeDocument/2006/relationships/theme"/>
  <Relationship Id="rId6" Target="styles.xml" Type="http://schemas.openxmlformats.org/officeDocument/2006/relationships/styles"/>
  <Relationship Id="rId5" Target="sharedStrings.xml" Type="http://schemas.openxmlformats.org/officeDocument/2006/relationships/sharedStrings"/>
  <Relationship Id="rId4" Target="worksheets/sheet4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1" Target="worksheets/sheet1.xml" Type="http://schemas.openxmlformats.org/officeDocument/2006/relationships/worksheet"/>
</Relationships>

</file>

<file path=xl/charts/chart1.xml><?xml version="1.0" encoding="utf-8"?>
<c:chartSpac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c:chart>
    <c:title>
      <c:tx>
        <c:rich>
          <a:bodyPr/>
          <a:lstStyle>
            <a:defPPr/>
            <a:lvl1pPr lvl="0"/>
            <a:lvl2pPr lvl="1"/>
            <a:lvl3pPr lvl="2"/>
            <a:lvl4pPr lvl="3"/>
            <a:lvl5pPr lvl="4"/>
            <a:lvl6pPr lvl="5"/>
            <a:lvl7pPr lvl="6"/>
            <a:lvl8pPr lvl="7"/>
            <a:lvl9pPr lvl="8"/>
          </a:lstStyle>
          <a:p>
            <a:r>
              <a:rPr b="true" baseline="0" i="false" strike="noStrike" sz="1200" u="none">
                <a:solidFill>
                  <a:srgbClr val="000000"/>
                </a:solidFill>
                <a:latin typeface="Arial"/>
                <a:ea typeface="Arial"/>
                <a:cs typeface="Arial"/>
              </a:rPr>
              <a:t>масса пара от объемного процента</a:t>
            </a:r>
            <a:endParaRPr b="true" baseline="0" i="false" strike="noStrike" sz="1200" u="none">
              <a:solidFill>
                <a:srgbClr val="000000"/>
              </a:solidFill>
              <a:latin typeface="Arial"/>
              <a:ea typeface="Arial"/>
              <a:cs typeface="Arial"/>
            </a:endParaRPr>
          </a:p>
        </c:rich>
      </c:tx>
      <c:overlay val="false"/>
      <c:spPr>
        <a:noFill/>
        <a:ln w="25400">
          <a:noFill/>
        </a:ln>
      </c:spPr>
    </c:title>
    <c:autoTitleDeleted val="false"/>
    <c:plotArea>
      <c:layout>
        <c:manualLayout>
          <c:xMode val="edge"/>
          <c:yMode val="edge"/>
          <c:wMode val="factor"/>
          <c:hMode val="factor"/>
          <c:x val="0.194091326825889"/>
          <c:y val="0.0606814754882493"/>
          <c:w val="0.787456240265037"/>
          <c:h val="0.800995476444891"/>
        </c:manualLayout>
      </c:layout>
      <c:lineChart>
        <c:grouping val="standard"/>
        <c:varyColors val="false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'генер. спирт. пара'!$C$4:$C$23</c:f>
            </c:strRef>
          </c:cat>
          <c:val>
            <c:numRef>
              <c:f>'генер. спирт. пара'!$F$4:$F$23</c:f>
            </c:numRef>
          </c:val>
          <c:smooth val="false"/>
        </c:ser>
        <c:marker val="true"/>
        <c:smooth val="false"/>
        <c:axId val="1"/>
        <c:axId val="2"/>
      </c:lineChart>
      <c:valAx>
        <c:axId val="2"/>
        <c:scaling>
          <c:orientation val="minMax"/>
        </c:scaling>
        <c:delete val="false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b="true" baseline="0" i="false" strike="noStrike" sz="1000" u="non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Масса пара (кг.час) на 1 квт</a:t>
                </a:r>
                <a:endParaRPr b="true" baseline="0" i="false" strike="noStrike" sz="1000" u="none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</c:rich>
          </c:tx>
          <c:overlay val="false"/>
          <c:spPr>
            <a:noFill/>
            <a:ln w="25400">
              <a:noFill/>
            </a:ln>
          </c:spPr>
        </c:title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p>
            <a:pPr>
              <a:defRPr b="false" baseline="0" i="false" strike="noStrike" sz="1000" u="non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</a:p>
        </c:txPr>
        <c:crossAx val="1"/>
        <c:crosses val="autoZero"/>
      </c:valAx>
      <c:catAx>
        <c:axId val="1"/>
        <c:scaling>
          <c:orientation val="minMax"/>
        </c:scaling>
        <c:delete val="false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b="true" baseline="0" i="false" strike="noStrike" sz="1000" u="non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Объемный процент</a:t>
                </a:r>
                <a:endParaRPr b="true" baseline="0" i="false" strike="noStrike" sz="1000" u="none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</c:rich>
          </c:tx>
          <c:overlay val="false"/>
          <c:spPr>
            <a:noFill/>
            <a:ln w="25400">
              <a:noFill/>
            </a:ln>
          </c:spPr>
        </c:title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p>
            <a:pPr>
              <a:defRPr b="false" baseline="0" i="false" strike="noStrike" sz="1000" u="non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</a:p>
        </c:txPr>
        <c:crossAx val="2"/>
        <c:crosses val="autoZero"/>
      </c:cat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factor"/>
          <c:hMode val="factor"/>
          <c:x val="0.0924244413456617"/>
          <c:y val="0.92478568644092"/>
          <c:w val="0.134939684364666"/>
          <c:h val="0.0582542164687194"/>
        </c:manualLayout>
      </c:layout>
      <c:overlay val="false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p>
          <a:pPr>
            <a:defRPr b="false" baseline="0" i="false" strike="noStrike" sz="920" u="none">
              <a:solidFill>
                <a:srgbClr val="000000"/>
              </a:solidFill>
              <a:latin typeface="Arial"/>
              <a:ea typeface="Arial"/>
              <a:cs typeface="Arial"/>
            </a:defRPr>
          </a:pPr>
        </a:p>
      </c:txPr>
    </c:legend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p>
      <a:pPr>
        <a:defRPr b="false" baseline="0" i="false" strike="noStrike" sz="1000" u="none">
          <a:solidFill>
            <a:srgbClr val="000000"/>
          </a:solidFill>
          <a:latin typeface="Arial"/>
          <a:ea typeface="Arial"/>
          <a:cs typeface="Arial"/>
        </a:defRPr>
      </a:pPr>
    </a:p>
  </c:txPr>
</c:chartSpace>
</file>

<file path=xl/charts/chart2.xml><?xml version="1.0" encoding="utf-8"?>
<c:chartSpac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c:chart>
    <c:title>
      <c:tx>
        <c:rich>
          <a:bodyPr/>
          <a:lstStyle>
            <a:defPPr/>
            <a:lvl1pPr lvl="0"/>
            <a:lvl2pPr lvl="1"/>
            <a:lvl3pPr lvl="2"/>
            <a:lvl4pPr lvl="3"/>
            <a:lvl5pPr lvl="4"/>
            <a:lvl6pPr lvl="5"/>
            <a:lvl7pPr lvl="6"/>
            <a:lvl8pPr lvl="7"/>
            <a:lvl9pPr lvl="8"/>
          </a:lstStyle>
          <a:p>
            <a:r>
              <a:t>объём пара</a:t>
            </a:r>
          </a:p>
        </c:rich>
      </c:tx>
      <c:overlay val="false"/>
      <c:spPr>
        <a:noFill/>
        <a:ln w="25400">
          <a:noFill/>
        </a:ln>
      </c:spPr>
    </c:title>
    <c:autoTitleDeleted val="false"/>
    <c:plotArea>
      <c:layout>
        <c:manualLayout>
          <c:xMode val="edge"/>
          <c:yMode val="edge"/>
          <c:wMode val="factor"/>
          <c:hMode val="factor"/>
          <c:x val="0.0882805795780318"/>
          <c:y val="0.118935691956969"/>
          <c:w val="0.890041908860484"/>
          <c:h val="0.711186892722282"/>
        </c:manualLayout>
      </c:layout>
      <c:lineChart>
        <c:grouping val="standard"/>
        <c:varyColors val="false"/>
        <c:ser>
          <c:idx val="0"/>
          <c:order val="0"/>
          <c:tx>
            <c:strRef>
              <c:f>'генер. спирт. пара'!$H$3</c:f>
            </c:strRef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diamond"/>
          </c:marker>
          <c:val>
            <c:numRef>
              <c:f>'генер. спирт. пара'!$H$4:$H$23</c:f>
            </c:numRef>
          </c:val>
          <c:smooth val="false"/>
        </c:ser>
        <c:ser>
          <c:idx val="1"/>
          <c:order val="1"/>
          <c:tx>
            <c:strRef>
              <c:f>'генер. спирт. пара'!$H$2</c:f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square"/>
          </c:marker>
          <c:val>
            <c:numLit>
              <c:ptCount val="1"/>
              <c:pt idx="0">
                <c:v>1</c:v>
              </c:pt>
            </c:numLit>
          </c:val>
          <c:smooth val="false"/>
        </c:ser>
        <c:marker val="true"/>
        <c:smooth val="false"/>
        <c:axId val="3"/>
        <c:axId val="4"/>
      </c:lineChart>
      <c:valAx>
        <c:axId val="4"/>
        <c:scaling>
          <c:orientation val="minMax"/>
        </c:scaling>
        <c:delete val="false"/>
        <c:axPos val="l"/>
        <c:majorGridlines/>
        <c:majorTickMark val="none"/>
        <c:minorTickMark val="none"/>
        <c:tickLblPos val="nextTo"/>
        <c:spPr>
          <a:ln w="9525">
            <a:noFill/>
          </a:ln>
        </c:spPr>
        <c:crossAx val="3"/>
        <c:crosses val="autoZero"/>
      </c:valAx>
      <c:catAx>
        <c:axId val="3"/>
        <c:scaling>
          <c:orientation val="minMax"/>
        </c:scaling>
        <c:delete val="false"/>
        <c:axPos val="b"/>
        <c:majorTickMark val="none"/>
        <c:minorTickMark val="none"/>
        <c:tickLblPos val="nextTo"/>
        <c:crossAx val="4"/>
        <c:crosses val="autoZero"/>
      </c:catAx>
      <c:spPr>
        <a:noFill/>
      </c:spPr>
    </c:plotArea>
    <c:legend>
      <c:legendPos val="r"/>
      <c:legendEntry>
        <c:idx val="1"/>
        <c:delete val="true"/>
      </c:legendEntry>
      <c:layout>
        <c:manualLayout>
          <c:xMode val="edge"/>
          <c:yMode val="edge"/>
          <c:wMode val="factor"/>
          <c:hMode val="factor"/>
          <c:x val="0.00723611308016654"/>
          <c:y val="0.0266998492148297"/>
          <c:w val="0.134591703291098"/>
          <c:h val="0.0485451803905995"/>
        </c:manualLayout>
      </c:layout>
      <c:overlay val="false"/>
    </c:legend>
    <c:dispBlanksAs val="zero"/>
  </c:chart>
</c:chartSpace>
</file>

<file path=xl/charts/chart3.xml><?xml version="1.0" encoding="utf-8"?>
<c:chartSpac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c:chart>
    <c:title>
      <c:overlay val="false"/>
      <c:spPr>
        <a:noFill/>
        <a:ln w="25400">
          <a:noFill/>
        </a:ln>
      </c:spPr>
      <c:txPr>
        <a:bodyPr/>
        <a:p>
          <a:pPr>
            <a:defRPr b="false" baseline="0" i="false" strike="noStrike" sz="800" u="none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</a:p>
      </c:txPr>
    </c:title>
    <c:autoTitleDeleted val="false"/>
    <c:plotArea>
      <c:layout>
        <c:manualLayout>
          <c:xMode val="edge"/>
          <c:yMode val="edge"/>
          <c:wMode val="factor"/>
          <c:hMode val="factor"/>
          <c:x val="0.13125"/>
          <c:y val="0.107925801011804"/>
          <c:w val="0.79375"/>
          <c:h val="0.72681281618887"/>
        </c:manualLayout>
      </c:layout>
      <c:lineChart>
        <c:grouping val="standard"/>
        <c:varyColors val="false"/>
        <c:ser>
          <c:idx val="0"/>
          <c:order val="0"/>
          <c:tx>
            <c:v>Отбор 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'расчёт ФЧ по Т куба'!$K$4:$K$14</c:f>
            </c:strRef>
          </c:cat>
          <c:val>
            <c:numRef>
              <c:f>'генер. спирт. пара'!$M$13:$M$23</c:f>
            </c:numRef>
          </c:val>
          <c:smooth val="false"/>
        </c:ser>
        <c:marker val="true"/>
        <c:smooth val="false"/>
        <c:axId val="5"/>
        <c:axId val="6"/>
      </c:lineChart>
      <c:valAx>
        <c:axId val="6"/>
        <c:scaling>
          <c:orientation val="minMax"/>
        </c:scaling>
        <c:delete val="false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b="true" baseline="0" i="false" strike="noStrike" sz="800" u="none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rPr>
                  <a:t>Отбор (л/ч)</a:t>
                </a:r>
                <a:endParaRPr b="true" baseline="0" i="false" strike="noStrike" sz="800" u="none">
                  <a:solidFill>
                    <a:srgbClr val="000000"/>
                  </a:solidFill>
                  <a:latin typeface="Arial Cyr"/>
                  <a:ea typeface="Arial Cyr"/>
                  <a:cs typeface="Arial Cyr"/>
                </a:endParaRPr>
              </a:p>
            </c:rich>
          </c:tx>
          <c:overlay val="false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p>
            <a:pPr>
              <a:defRPr b="false" baseline="0" i="false" strike="noStrike" sz="800" u="none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</a:p>
        </c:txPr>
        <c:crossAx val="5"/>
        <c:crosses val="autoZero"/>
      </c:valAx>
      <c:catAx>
        <c:axId val="5"/>
        <c:scaling>
          <c:orientation val="minMax"/>
        </c:scaling>
        <c:delete val="false"/>
        <c:axPos val="b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>
                <a:defPPr/>
                <a:lvl1pPr lvl="0"/>
                <a:lvl2pPr lvl="1"/>
                <a:lvl3pPr lvl="2"/>
                <a:lvl4pPr lvl="3"/>
                <a:lvl5pPr lvl="4"/>
                <a:lvl6pPr lvl="5"/>
                <a:lvl7pPr lvl="6"/>
                <a:lvl8pPr lvl="7"/>
                <a:lvl9pPr lvl="8"/>
              </a:lstStyle>
              <a:p>
                <a:r>
                  <a:rPr b="true" baseline="0" i="false" strike="noStrike" sz="800" u="none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rPr>
                  <a:t>температура куба с поправками на давление Ркуб. и  Ратм. </a:t>
                </a:r>
                <a:endParaRPr b="true" baseline="0" i="false" strike="noStrike" sz="800" u="none">
                  <a:solidFill>
                    <a:srgbClr val="000000"/>
                  </a:solidFill>
                  <a:latin typeface="Arial Cyr"/>
                  <a:ea typeface="Arial Cyr"/>
                  <a:cs typeface="Arial Cyr"/>
                </a:endParaRPr>
              </a:p>
              <a:p>
                <a:endParaRPr b="true" baseline="0" i="false" strike="noStrike" sz="800" u="none">
                  <a:solidFill>
                    <a:srgbClr val="000000"/>
                  </a:solidFill>
                  <a:latin typeface="Arial Cyr"/>
                  <a:ea typeface="Arial Cyr"/>
                  <a:cs typeface="Arial Cyr"/>
                </a:endParaRPr>
              </a:p>
            </c:rich>
          </c:tx>
          <c:overlay val="false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/>
          <a:p>
            <a:pPr>
              <a:defRPr b="false" baseline="0" i="false" strike="noStrike" sz="800" u="none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</a:p>
        </c:txPr>
        <c:crossAx val="6"/>
        <c:crosses val="autoZero"/>
      </c:cat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factor"/>
          <c:hMode val="factor"/>
          <c:x val="0.917708333333333"/>
          <c:y val="0.477234401349073"/>
          <c:w val="0.0760416666666667"/>
          <c:h val="0.0337268128161889"/>
        </c:manualLayout>
      </c:layout>
      <c:overlay val="false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p>
          <a:pPr>
            <a:defRPr b="false" baseline="0" i="false" strike="noStrike" sz="735" u="none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</a:p>
      </c:txPr>
    </c:legend>
    <c:dispBlanksAs val="zero"/>
  </c:chart>
  <c:spPr>
    <a:noFill/>
    <a:ln w="9525">
      <a:noFill/>
    </a:ln>
  </c:spPr>
  <c:txPr>
    <a:bodyPr/>
    <a:p>
      <a:pPr>
        <a:defRPr b="false" baseline="0" i="false" strike="noStrike" sz="800" u="none">
          <a:solidFill>
            <a:srgbClr val="000000"/>
          </a:solidFill>
          <a:latin typeface="Arial Cyr"/>
          <a:ea typeface="Arial Cyr"/>
          <a:cs typeface="Arial Cyr"/>
        </a:defRPr>
      </a:pPr>
    </a:p>
  </c:txPr>
</c:chartSpace>
</file>

<file path=xl/drawings/_rels/drawing1.xml.rels><?xml version="1.0" encoding="UTF-8" standalone="no" ?>
<Relationships xmlns="http://schemas.openxmlformats.org/package/2006/relationships">
  <Relationship Id="rId2" Target="../charts/chart2.xml" Type="http://schemas.openxmlformats.org/officeDocument/2006/relationships/chart"/>
  <Relationship Id="rId1" Target="../charts/chart1.xml" Type="http://schemas.openxmlformats.org/officeDocument/2006/relationships/chart"/>
</Relationships>

</file>

<file path=xl/drawings/_rels/drawing2.xml.rels><?xml version="1.0" encoding="UTF-8" standalone="no" ?>
<Relationships xmlns="http://schemas.openxmlformats.org/package/2006/relationships">
  <Relationship Id="rId1" Target="../charts/chart3.xml" Type="http://schemas.openxmlformats.org/officeDocument/2006/relationships/chart"/>
</Relationships>

</file>

<file path=xl/drawings/drawing1.xml><?xml version="1.0" encoding="utf-8"?>
<xdr:wsDr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xdr:absoluteAnchor>
    <xdr:pos x="42269" y="4907915"/>
    <xdr:ext cx="5594537" cy="4000500"/>
    <xdr:graphicFrame>
      <xdr:nvGraphicFramePr>
        <xdr:cNvPr hidden="false" id="1" name="Chart 1"/>
        <xdr:cNvGraphicFramePr/>
      </xdr:nvGraphicFramePr>
      <xdr:xfrm flipH="false" flipV="false" rot="0"/>
      <a:graphic>
        <a:graphicData uri="http://schemas.openxmlformats.org/drawingml/2006/chart">
          <c:chart r:id="rId1"/>
        </a:graphicData>
      </a:graphic>
    </xdr:graphicFrame>
    <xdr:clientData fLocksWithSheet="true"/>
  </xdr:absoluteAnchor>
  <xdr:absoluteAnchor>
    <xdr:pos x="5636806" y="4907915"/>
    <xdr:ext cx="6993191" cy="4000500"/>
    <xdr:graphicFrame>
      <xdr:nvGraphicFramePr>
        <xdr:cNvPr hidden="false" id="2" name="Chart 2"/>
        <xdr:cNvGraphicFramePr/>
      </xdr:nvGraphicFramePr>
      <xdr:xfrm flipH="false" flipV="false" rot="0"/>
      <a:graphic>
        <a:graphicData uri="http://schemas.openxmlformats.org/drawingml/2006/chart">
          <c:chart r:id="rId2"/>
        </a:graphicData>
      </a:graphic>
    </xdr:graphicFrame>
    <xdr:clientData fLocksWithSheet="true"/>
  </xdr:absoluteAnchor>
</xdr:wsDr>
</file>

<file path=xl/drawings/drawing2.xml><?xml version="1.0" encoding="utf-8"?>
<xdr:wsDr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xdr:absoluteAnchor>
    <xdr:pos x="0" y="0"/>
    <xdr:ext cx="17264062" cy="7293260"/>
    <xdr:graphicFrame>
      <xdr:nvGraphicFramePr>
        <xdr:cNvPr hidden="false" id="3" name="Chart 3"/>
        <xdr:cNvGraphicFramePr/>
      </xdr:nvGraphicFramePr>
      <xdr:xfrm flipH="false" flipV="false" rot="0"/>
      <a:graphic>
        <a:graphicData uri="http://schemas.openxmlformats.org/drawingml/2006/chart">
          <c:chart r:id="rId1"/>
        </a:graphicData>
      </a:graphic>
    </xdr:graphicFrame>
    <xdr:clientData fLocksWithSheet="true"/>
  </xdr:absoluteAnchor>
</xdr:wsDr>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1" Target="../drawings/drawing1.xml" Type="http://schemas.openxmlformats.org/officeDocument/2006/relationships/drawing"/>
</Relationships>

</file>

<file path=xl/worksheets/_rels/sheet3.xml.rels><?xml version="1.0" encoding="UTF-8" standalone="no" ?>
<Relationships xmlns="http://schemas.openxmlformats.org/package/2006/relationships">
  <Relationship Id="rId1" Target="../drawings/drawing2.xml" Type="http://schemas.openxmlformats.org/officeDocument/2006/relationships/drawing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E18"/>
  <sheetViews>
    <sheetView showZeros="true" workbookViewId="0"/>
  </sheetViews>
  <sheetFormatPr baseColWidth="8" customHeight="false" defaultColWidth="10.0000003383324" defaultRowHeight="15" zeroHeight="false"/>
  <cols>
    <col customWidth="true" max="1" min="1" outlineLevel="0" style="0" width="13.7187493814861"/>
    <col customWidth="true" max="2" min="2" outlineLevel="0" style="0" width="13.046875441418"/>
    <col customWidth="true" max="3" min="3" outlineLevel="0" style="0" width="11.9726566550737"/>
    <col customWidth="true" max="4" min="4" outlineLevel="0" style="1" width="6.05078131938457"/>
    <col customWidth="true" max="5" min="5" outlineLevel="0" style="0" width="14.5273434295094"/>
    <col customWidth="true" max="6" min="6" outlineLevel="0" style="0" width="5.91796895022404"/>
    <col customWidth="true" max="7" min="7" outlineLevel="0" style="0" width="7.6640623533012"/>
    <col customWidth="true" max="8" min="8" outlineLevel="0" style="0" width="8.74218752511061"/>
    <col customWidth="true" max="9" min="9" outlineLevel="0" style="0" width="8.20312527753827"/>
    <col customWidth="true" max="10" min="10" outlineLevel="0" style="0" width="2.82421874405275"/>
    <col customWidth="true" max="11" min="11" outlineLevel="0" style="0" width="3.76562499207034"/>
    <col customWidth="true" max="14" min="14" outlineLevel="0" style="0" width="11.4335944075014"/>
    <col customWidth="true" max="16" min="16" outlineLevel="0" style="0" width="13.5859376889903"/>
  </cols>
  <sheetData>
    <row customHeight="true" ht="40.1500015258789" outlineLevel="0" r="1">
      <c r="A1" s="2" t="s">
        <v>0</v>
      </c>
      <c r="B1" s="3" t="s">
        <v>1</v>
      </c>
      <c r="C1" s="4" t="s">
        <v>2</v>
      </c>
      <c r="D1" s="5" t="n"/>
      <c r="E1" s="4" t="s">
        <v>3</v>
      </c>
      <c r="G1" s="6" t="s">
        <v>4</v>
      </c>
      <c r="H1" s="7" t="s"/>
      <c r="I1" s="8" t="s"/>
    </row>
    <row customHeight="true" ht="19.8999996185303" outlineLevel="0" r="2">
      <c r="A2" s="9" t="n">
        <v>2.2</v>
      </c>
      <c r="B2" s="10" t="n">
        <v>220</v>
      </c>
      <c r="C2" s="11" t="n">
        <v>1</v>
      </c>
      <c r="D2" s="12" t="n"/>
      <c r="E2" s="13" t="n">
        <v>220</v>
      </c>
      <c r="G2" s="14" t="n">
        <f aca="false" ca="false" dt2D="false" dtr="false" t="normal">D12</f>
        <v>22</v>
      </c>
      <c r="H2" s="15" t="s"/>
      <c r="I2" s="16" t="s"/>
      <c r="L2" s="17" t="s">
        <v>5</v>
      </c>
      <c r="M2" s="18" t="s"/>
      <c r="N2" s="19" t="s"/>
      <c r="Q2" s="20" t="s">
        <v>6</v>
      </c>
      <c r="R2" s="21" t="s"/>
      <c r="S2" s="22" t="s"/>
    </row>
    <row customHeight="true" ht="26.4500007629395" outlineLevel="0" r="3">
      <c r="A3" s="23" t="n"/>
      <c r="B3" s="23" t="s"/>
      <c r="C3" s="23" t="s"/>
      <c r="D3" s="23" t="s"/>
      <c r="E3" s="23" t="s"/>
      <c r="G3" s="24" t="n"/>
      <c r="H3" s="24" t="n"/>
      <c r="I3" s="24" t="n"/>
      <c r="L3" s="25" t="s"/>
      <c r="M3" s="26" t="s"/>
      <c r="N3" s="27" t="s"/>
      <c r="Q3" s="28" t="s"/>
      <c r="R3" s="29" t="s"/>
      <c r="S3" s="30" t="s"/>
    </row>
    <row customHeight="true" ht="19.1499996185303" outlineLevel="0" r="4">
      <c r="A4" s="31" t="s">
        <v>7</v>
      </c>
      <c r="B4" s="32" t="s"/>
      <c r="C4" s="33" t="s"/>
      <c r="D4" s="23" t="n"/>
      <c r="E4" s="23" t="n"/>
      <c r="G4" s="34" t="s">
        <v>8</v>
      </c>
      <c r="H4" s="35" t="s"/>
      <c r="I4" s="36" t="s"/>
      <c r="K4" s="37" t="n"/>
      <c r="L4" s="38" t="n">
        <v>1</v>
      </c>
      <c r="M4" s="39" t="s"/>
      <c r="N4" s="40" t="s"/>
      <c r="Q4" s="41" t="n">
        <v>0</v>
      </c>
      <c r="R4" s="42" t="s"/>
      <c r="S4" s="43" t="s"/>
    </row>
    <row customHeight="true" ht="104.25" outlineLevel="0" r="5">
      <c r="A5" s="44" t="s">
        <v>0</v>
      </c>
      <c r="B5" s="45" t="s">
        <v>9</v>
      </c>
      <c r="C5" s="46" t="s">
        <v>10</v>
      </c>
      <c r="D5" s="47" t="n"/>
      <c r="G5" s="48" t="s">
        <v>11</v>
      </c>
      <c r="H5" s="49" t="s">
        <v>12</v>
      </c>
      <c r="I5" s="50" t="s">
        <v>13</v>
      </c>
      <c r="L5" s="51" t="s">
        <v>14</v>
      </c>
      <c r="M5" s="52" t="s"/>
      <c r="N5" s="53" t="s"/>
      <c r="Q5" s="54" t="s">
        <v>15</v>
      </c>
      <c r="R5" s="55" t="s"/>
      <c r="S5" s="56" t="s"/>
    </row>
    <row ht="15.75" outlineLevel="0" r="6">
      <c r="A6" s="57" t="n">
        <f aca="false" ca="false" dt2D="false" dtr="false" t="normal">Мощ.тэна</f>
        <v>2.2</v>
      </c>
      <c r="B6" s="57" t="n">
        <f aca="false" ca="false" dt2D="false" dtr="false" t="normal">B7+шаг</f>
        <v>226</v>
      </c>
      <c r="C6" s="58" t="n">
        <f aca="false" ca="false" dt2D="false" dtr="false" t="normal">POWER(B6/B$2, 2)*A6</f>
        <v>2.3216363636363644</v>
      </c>
      <c r="D6" s="59" t="s">
        <v>16</v>
      </c>
      <c r="E6" s="60" t="n"/>
      <c r="F6" s="59" t="s">
        <v>16</v>
      </c>
      <c r="G6" s="61" t="n">
        <f aca="false" ca="false" dt2D="false" dtr="false" t="normal">G7+шаг</f>
        <v>226</v>
      </c>
      <c r="H6" s="61" t="n">
        <f aca="false" ca="false" dt2D="false" dtr="false" t="normal">Ом</f>
        <v>22</v>
      </c>
      <c r="I6" s="62" t="n">
        <f aca="false" ca="false" dt2D="false" dtr="false" t="normal">G6*G6/(H6+H6*(G6/10000))/1000</f>
        <v>2.270326974023434</v>
      </c>
    </row>
    <row ht="15.75" outlineLevel="0" r="7">
      <c r="A7" s="63" t="n">
        <f aca="false" ca="false" dt2D="false" dtr="false" t="normal">Мощ.тэна</f>
        <v>2.2</v>
      </c>
      <c r="B7" s="63" t="n">
        <f aca="false" ca="false" dt2D="false" dtr="false" t="normal">B8+шаг</f>
        <v>225</v>
      </c>
      <c r="C7" s="64" t="n">
        <f aca="false" ca="false" dt2D="false" dtr="false" t="normal">POWER(B7/B$2, 2)*A7</f>
        <v>2.3011363636363638</v>
      </c>
      <c r="D7" s="59" t="s">
        <v>16</v>
      </c>
      <c r="E7" s="60" t="n"/>
      <c r="F7" s="59" t="s">
        <v>16</v>
      </c>
      <c r="G7" s="65" t="n">
        <f aca="false" ca="false" dt2D="false" dtr="false" t="normal">G8+шаг</f>
        <v>225</v>
      </c>
      <c r="H7" s="65" t="n">
        <f aca="false" ca="false" dt2D="false" dtr="false" t="normal">Ом</f>
        <v>22</v>
      </c>
      <c r="I7" s="66" t="n">
        <f aca="false" ca="false" dt2D="false" dtr="false" t="normal">G7*G7/(H7+H7*(G7/10000))/1000</f>
        <v>2.250500111135808</v>
      </c>
    </row>
    <row outlineLevel="0" r="8">
      <c r="A8" s="57" t="n">
        <f aca="false" ca="false" dt2D="false" dtr="false" t="normal">Мощ.тэна</f>
        <v>2.2</v>
      </c>
      <c r="B8" s="57" t="n">
        <f aca="false" ca="false" dt2D="false" dtr="false" t="normal">B9+шаг</f>
        <v>224</v>
      </c>
      <c r="C8" s="58" t="n">
        <f aca="false" ca="false" dt2D="false" dtr="false" t="normal">POWER(B8/B$2, 2)*A8</f>
        <v>2.280727272727272</v>
      </c>
      <c r="D8" s="59" t="s">
        <v>16</v>
      </c>
      <c r="E8" s="60" t="n"/>
      <c r="F8" s="59" t="s">
        <v>16</v>
      </c>
      <c r="G8" s="61" t="n">
        <f aca="false" ca="false" dt2D="false" dtr="false" t="normal">G9+шаг</f>
        <v>224</v>
      </c>
      <c r="H8" s="61" t="n">
        <f aca="false" ca="false" dt2D="false" dtr="false" t="normal">Ом</f>
        <v>22</v>
      </c>
      <c r="I8" s="62" t="n">
        <f aca="false" ca="false" dt2D="false" dtr="false" t="normal">G8*G8/(H8+H8*(G8/10000))/1000</f>
        <v>2.230758287096315</v>
      </c>
      <c r="N8" s="67" t="s">
        <v>17</v>
      </c>
      <c r="O8" s="68" t="s"/>
      <c r="P8" s="69" t="s"/>
    </row>
    <row ht="15.75" outlineLevel="0" r="9">
      <c r="A9" s="63" t="n">
        <f aca="false" ca="false" dt2D="false" dtr="false" t="normal">Мощ.тэна</f>
        <v>2.2</v>
      </c>
      <c r="B9" s="63" t="n">
        <f aca="false" ca="false" dt2D="false" dtr="false" t="normal">B10+шаг</f>
        <v>223</v>
      </c>
      <c r="C9" s="64" t="n">
        <f aca="false" ca="false" dt2D="false" dtr="false" t="normal">POWER(B9/B$2, 2)*A9</f>
        <v>2.260409090909091</v>
      </c>
      <c r="D9" s="59" t="s">
        <v>16</v>
      </c>
      <c r="E9" s="60" t="n"/>
      <c r="F9" s="59" t="s">
        <v>16</v>
      </c>
      <c r="G9" s="65" t="n">
        <f aca="false" ca="false" dt2D="false" dtr="false" t="normal">G10+шаг</f>
        <v>223</v>
      </c>
      <c r="H9" s="65" t="n">
        <f aca="false" ca="false" dt2D="false" dtr="false" t="normal">Ом</f>
        <v>22</v>
      </c>
      <c r="I9" s="66" t="n">
        <f aca="false" ca="false" dt2D="false" dtr="false" t="normal">G9*G9/(H9+H9*(G9/10000))/1000</f>
        <v>2.2111015268601104</v>
      </c>
      <c r="N9" s="70" t="s"/>
      <c r="O9" s="71" t="s"/>
      <c r="P9" s="72" t="s"/>
    </row>
    <row outlineLevel="0" r="10">
      <c r="A10" s="57" t="n">
        <f aca="false" ca="false" dt2D="false" dtr="false" t="normal">Мощ.тэна</f>
        <v>2.2</v>
      </c>
      <c r="B10" s="57" t="n">
        <f aca="false" ca="false" dt2D="false" dtr="false" t="normal">B11+шаг</f>
        <v>222</v>
      </c>
      <c r="C10" s="58" t="n">
        <f aca="false" ca="false" dt2D="false" dtr="false" t="normal">POWER(B10/B$2, 2)*A10</f>
        <v>2.2401818181818185</v>
      </c>
      <c r="D10" s="59" t="s">
        <v>16</v>
      </c>
      <c r="E10" s="60" t="n"/>
      <c r="F10" s="59" t="s">
        <v>16</v>
      </c>
      <c r="G10" s="61" t="n">
        <f aca="false" ca="false" dt2D="false" dtr="false" t="normal">G11+шаг</f>
        <v>222</v>
      </c>
      <c r="H10" s="61" t="n">
        <f aca="false" ca="false" dt2D="false" dtr="false" t="normal">Ом</f>
        <v>22</v>
      </c>
      <c r="I10" s="62" t="n">
        <f aca="false" ca="false" dt2D="false" dtr="false" t="normal">G10*G10/(H10+H10*(G10/10000))/1000</f>
        <v>2.191529855392113</v>
      </c>
      <c r="N10" s="73" t="s">
        <v>18</v>
      </c>
      <c r="O10" s="74" t="s">
        <v>19</v>
      </c>
      <c r="P10" s="75" t="s"/>
    </row>
    <row ht="15.75" outlineLevel="0" r="11">
      <c r="A11" s="63" t="n">
        <f aca="false" ca="false" dt2D="false" dtr="false" t="normal">Мощ.тэна</f>
        <v>2.2</v>
      </c>
      <c r="B11" s="63" t="n">
        <f aca="false" ca="false" dt2D="false" dtr="false" t="normal">B12+шаг</f>
        <v>221</v>
      </c>
      <c r="C11" s="64" t="n">
        <f aca="false" ca="false" dt2D="false" dtr="false" t="normal">POWER(B11/B$2, 2)*A11</f>
        <v>2.2200454545454553</v>
      </c>
      <c r="D11" s="59" t="s">
        <v>16</v>
      </c>
      <c r="E11" s="60" t="n"/>
      <c r="F11" s="59" t="s">
        <v>16</v>
      </c>
      <c r="G11" s="65" t="n">
        <f aca="false" ca="false" dt2D="false" dtr="false" t="normal">G12+шаг</f>
        <v>221</v>
      </c>
      <c r="H11" s="65" t="n">
        <f aca="false" ca="false" dt2D="false" dtr="false" t="normal">Ом</f>
        <v>22</v>
      </c>
      <c r="I11" s="66" t="n">
        <f aca="false" ca="false" dt2D="false" dtr="false" t="normal">G11*G11/(H11+H11*(G11/10000))/1000</f>
        <v>2.1720432976670137</v>
      </c>
      <c r="N11" s="76" t="s"/>
      <c r="O11" s="77" t="s"/>
      <c r="P11" s="78" t="s"/>
    </row>
    <row ht="19.1000003814697" outlineLevel="0" r="12">
      <c r="A12" s="79" t="n">
        <f aca="false" ca="false" dt2D="false" dtr="false" t="normal">Мощ.тэна</f>
        <v>2.2</v>
      </c>
      <c r="B12" s="80" t="n">
        <f aca="false" ca="false" dt2D="false" dtr="false" t="normal">вольт</f>
        <v>220</v>
      </c>
      <c r="C12" s="81" t="n">
        <f aca="false" ca="false" dt2D="false" dtr="false" t="normal">POWER(B12/B$2, 2)*A12</f>
        <v>2.2</v>
      </c>
      <c r="D12" s="82" t="n">
        <f aca="false" ca="false" dt2D="false" dtr="false" t="normal">B2*B2/Мощ.тэна/1000</f>
        <v>22</v>
      </c>
      <c r="E12" s="83" t="s">
        <v>20</v>
      </c>
      <c r="F12" s="60" t="n"/>
      <c r="G12" s="84" t="n">
        <f aca="false" ca="false" dt2D="false" dtr="false" t="normal">вольт</f>
        <v>220</v>
      </c>
      <c r="H12" s="85" t="n">
        <f aca="false" ca="false" dt2D="false" dtr="false" t="normal">Ом</f>
        <v>22</v>
      </c>
      <c r="I12" s="86" t="n">
        <f aca="false" ca="false" dt2D="false" dtr="false" t="normal">G12*G12/(H12+H12*(G12/10000))/1000</f>
        <v>2.1526418786692756</v>
      </c>
      <c r="N12" s="87" t="s">
        <v>21</v>
      </c>
      <c r="O12" s="88" t="n">
        <v>50</v>
      </c>
      <c r="P12" s="89" t="s"/>
    </row>
    <row ht="19.5" outlineLevel="0" r="13">
      <c r="A13" s="63" t="n">
        <f aca="false" ca="false" dt2D="false" dtr="false" t="normal">Мощ.тэна</f>
        <v>2.2</v>
      </c>
      <c r="B13" s="63" t="n">
        <f aca="false" ca="false" dt2D="false" dtr="false" t="normal">B12-шаг</f>
        <v>219</v>
      </c>
      <c r="C13" s="64" t="n">
        <f aca="false" ca="false" dt2D="false" dtr="false" t="normal">POWER(B13/B$2, 2)*A13</f>
        <v>2.180045454545455</v>
      </c>
      <c r="D13" s="59" t="s">
        <v>22</v>
      </c>
      <c r="E13" s="59" t="n"/>
      <c r="F13" s="59" t="s">
        <v>22</v>
      </c>
      <c r="G13" s="65" t="n">
        <f aca="false" ca="false" dt2D="false" dtr="false" t="normal">G12-шаг</f>
        <v>219</v>
      </c>
      <c r="H13" s="65" t="n">
        <f aca="false" ca="false" dt2D="false" dtr="false" t="normal">Ом</f>
        <v>22</v>
      </c>
      <c r="I13" s="66" t="n">
        <f aca="false" ca="false" dt2D="false" dtr="false" t="normal">G13*G13/(H13+H13*(G13/10000))/1000</f>
        <v>2.133325623393145</v>
      </c>
      <c r="N13" s="90" t="n">
        <f aca="false" ca="false" dt2D="false" dtr="false" t="normal">Реал_Мощность*1.6/O15/(O12/100)/0.7893</f>
        <v>3.378521052409308</v>
      </c>
      <c r="O13" s="91" t="s">
        <v>23</v>
      </c>
      <c r="P13" s="92" t="s"/>
    </row>
    <row ht="15.75" outlineLevel="0" r="14">
      <c r="A14" s="57" t="n">
        <f aca="false" ca="false" dt2D="false" dtr="false" t="normal">Мощ.тэна</f>
        <v>2.2</v>
      </c>
      <c r="B14" s="57" t="n">
        <f aca="false" ca="false" dt2D="false" dtr="false" t="normal">B13-шаг</f>
        <v>218</v>
      </c>
      <c r="C14" s="58" t="n">
        <f aca="false" ca="false" dt2D="false" dtr="false" t="normal">POWER(B14/B$2, 2)*A14</f>
        <v>2.1601818181818184</v>
      </c>
      <c r="D14" s="59" t="s">
        <v>22</v>
      </c>
      <c r="E14" s="59" t="n"/>
      <c r="F14" s="59" t="s">
        <v>22</v>
      </c>
      <c r="G14" s="61" t="n">
        <f aca="false" ca="false" dt2D="false" dtr="false" t="normal">G13-шаг</f>
        <v>218</v>
      </c>
      <c r="H14" s="61" t="n">
        <f aca="false" ca="false" dt2D="false" dtr="false" t="normal">Ом</f>
        <v>22</v>
      </c>
      <c r="I14" s="62" t="n">
        <f aca="false" ca="false" dt2D="false" dtr="false" t="normal">G14*G14/(H14+H14*(G14/10000))/1000</f>
        <v>2.114094556842648</v>
      </c>
      <c r="N14" s="93" t="n"/>
      <c r="O14" s="94" t="s"/>
      <c r="P14" s="95" t="s"/>
    </row>
    <row ht="15.75" outlineLevel="0" r="15">
      <c r="A15" s="63" t="n">
        <f aca="false" ca="false" dt2D="false" dtr="false" t="normal">Мощ.тэна</f>
        <v>2.2</v>
      </c>
      <c r="B15" s="63" t="n">
        <f aca="false" ca="false" dt2D="false" dtr="false" t="normal">B14-шаг</f>
        <v>217</v>
      </c>
      <c r="C15" s="64" t="n">
        <f aca="false" ca="false" dt2D="false" dtr="false" t="normal">POWER(B15/B$2, 2)*A15</f>
        <v>2.140409090909091</v>
      </c>
      <c r="D15" s="59" t="s">
        <v>22</v>
      </c>
      <c r="E15" s="60" t="n"/>
      <c r="F15" s="59" t="s">
        <v>22</v>
      </c>
      <c r="G15" s="65" t="n">
        <f aca="false" ca="false" dt2D="false" dtr="false" t="normal">G14-шаг</f>
        <v>217</v>
      </c>
      <c r="H15" s="65" t="n">
        <f aca="false" ca="false" dt2D="false" dtr="false" t="normal">Ом</f>
        <v>22</v>
      </c>
      <c r="I15" s="66" t="n">
        <f aca="false" ca="false" dt2D="false" dtr="false" t="normal">G15*G15/(H15+H15*(G15/10000))/1000</f>
        <v>2.0949487040316055</v>
      </c>
      <c r="N15" s="96" t="n"/>
      <c r="O15" s="97" t="n">
        <v>1.2</v>
      </c>
      <c r="P15" s="98" t="s"/>
    </row>
    <row outlineLevel="0" r="16">
      <c r="A16" s="57" t="n">
        <f aca="false" ca="false" dt2D="false" dtr="false" t="normal">Мощ.тэна</f>
        <v>2.2</v>
      </c>
      <c r="B16" s="57" t="n">
        <f aca="false" ca="false" dt2D="false" dtr="false" t="normal">B15-шаг</f>
        <v>216</v>
      </c>
      <c r="C16" s="58" t="n">
        <f aca="false" ca="false" dt2D="false" dtr="false" t="normal">POWER(B16/B$2, 2)*A16</f>
        <v>2.120727272727273</v>
      </c>
      <c r="D16" s="59" t="s">
        <v>22</v>
      </c>
      <c r="E16" s="60" t="n"/>
      <c r="F16" s="59" t="s">
        <v>22</v>
      </c>
      <c r="G16" s="61" t="n">
        <f aca="false" ca="false" dt2D="false" dtr="false" t="normal">G15-шаг</f>
        <v>216</v>
      </c>
      <c r="H16" s="61" t="n">
        <f aca="false" ca="false" dt2D="false" dtr="false" t="normal">Ом</f>
        <v>22</v>
      </c>
      <c r="I16" s="62" t="n">
        <f aca="false" ca="false" dt2D="false" dtr="false" t="normal">G16*G16/(H16+H16*(G16/10000))/1000</f>
        <v>2.0758880899836263</v>
      </c>
    </row>
    <row outlineLevel="0" r="17">
      <c r="A17" s="63" t="n">
        <f aca="false" ca="false" dt2D="false" dtr="false" t="normal">Мощ.тэна</f>
        <v>2.2</v>
      </c>
      <c r="B17" s="63" t="n">
        <f aca="false" ca="false" dt2D="false" dtr="false" t="normal">B16-шаг</f>
        <v>215</v>
      </c>
      <c r="C17" s="64" t="n">
        <f aca="false" ca="false" dt2D="false" dtr="false" t="normal">POWER(B17/B$2, 2)*A17</f>
        <v>2.101136363636364</v>
      </c>
      <c r="D17" s="59" t="s">
        <v>22</v>
      </c>
      <c r="E17" s="60" t="n"/>
      <c r="F17" s="59" t="s">
        <v>22</v>
      </c>
      <c r="G17" s="65" t="n">
        <f aca="false" ca="false" dt2D="false" dtr="false" t="normal">G16-шаг</f>
        <v>215</v>
      </c>
      <c r="H17" s="65" t="n">
        <f aca="false" ca="false" dt2D="false" dtr="false" t="normal">Ом</f>
        <v>22</v>
      </c>
      <c r="I17" s="66" t="n">
        <f aca="false" ca="false" dt2D="false" dtr="false" t="normal">G17*G17/(H17+H17*(G17/10000))/1000</f>
        <v>2.056912739732123</v>
      </c>
      <c r="N17" s="99" t="s">
        <v>24</v>
      </c>
    </row>
    <row outlineLevel="0" r="18">
      <c r="A18" s="57" t="n">
        <f aca="false" ca="false" dt2D="false" dtr="false" t="normal">Мощ.тэна</f>
        <v>2.2</v>
      </c>
      <c r="B18" s="57" t="n">
        <f aca="false" ca="false" dt2D="false" dtr="false" t="normal">B17-шаг</f>
        <v>214</v>
      </c>
      <c r="C18" s="58" t="n">
        <f aca="false" ca="false" dt2D="false" dtr="false" t="normal">POWER(B18/B$2, 2)*A18</f>
        <v>2.081636363636364</v>
      </c>
      <c r="D18" s="59" t="s">
        <v>22</v>
      </c>
      <c r="E18" s="60" t="n"/>
      <c r="F18" s="59" t="s">
        <v>22</v>
      </c>
      <c r="G18" s="61" t="n">
        <f aca="false" ca="false" dt2D="false" dtr="false" t="normal">G17-шаг</f>
        <v>214</v>
      </c>
      <c r="H18" s="61" t="n">
        <f aca="false" ca="false" dt2D="false" dtr="false" t="normal">Ом</f>
        <v>22</v>
      </c>
      <c r="I18" s="62" t="n">
        <f aca="false" ca="false" dt2D="false" dtr="false" t="normal">G18*G18/(H18+H18*(G18/10000))/1000</f>
        <v>2.038022678320309</v>
      </c>
      <c r="N18" s="99" t="s">
        <v>25</v>
      </c>
    </row>
  </sheetData>
  <mergeCells count="17">
    <mergeCell ref="O15:P15"/>
    <mergeCell ref="O13:P14"/>
    <mergeCell ref="O12:P12"/>
    <mergeCell ref="O10:P11"/>
    <mergeCell ref="N10:N11"/>
    <mergeCell ref="N8:P9"/>
    <mergeCell ref="A3:E3"/>
    <mergeCell ref="A4:C4"/>
    <mergeCell ref="G1:I1"/>
    <mergeCell ref="G2:I2"/>
    <mergeCell ref="G4:I4"/>
    <mergeCell ref="L2:N3"/>
    <mergeCell ref="Q2:S3"/>
    <mergeCell ref="Q4:S4"/>
    <mergeCell ref="L4:N4"/>
    <mergeCell ref="Q5:S5"/>
    <mergeCell ref="L5:N5"/>
  </mergeCells>
  <pageMargins bottom="0.75" footer="0.300000011920929" header="0.300000011920929" left="0.700000047683716" right="0.700000047683716" top="0.7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Z30"/>
  <sheetViews>
    <sheetView showZeros="true" workbookViewId="0"/>
  </sheetViews>
  <sheetFormatPr baseColWidth="8" customHeight="false" defaultColWidth="10.0000003383324" defaultRowHeight="15" zeroHeight="false"/>
  <cols>
    <col customWidth="true" max="1" min="1" outlineLevel="0" style="0" width="10.2226561898667"/>
    <col customWidth="true" max="2" min="2" outlineLevel="0" style="0" width="13.7187493814861"/>
    <col customWidth="true" max="3" min="3" outlineLevel="0" style="0" width="14.2578129823879"/>
    <col customWidth="true" max="4" min="4" outlineLevel="0" style="0" width="9.4140628185082"/>
    <col customWidth="true" max="5" min="5" outlineLevel="0" style="0" width="10.7617191141038"/>
    <col customWidth="true" max="6" min="6" outlineLevel="0" style="0" width="10.355469235692"/>
    <col customWidth="true" max="8" min="8" outlineLevel="0" style="0" width="11.296874976211"/>
    <col customWidth="true" max="10" min="9" outlineLevel="0" style="0" width="10.2226561898667"/>
    <col customWidth="true" max="12" min="12" outlineLevel="0" style="100" width="8.47265572465971"/>
    <col customWidth="true" max="13" min="13" outlineLevel="0" style="0" width="26.0976565916364"/>
    <col customWidth="true" hidden="true" max="14" min="14" outlineLevel="0" style="0" width="10.2226561898667"/>
    <col customWidth="true" hidden="true" max="15" min="15" outlineLevel="0" style="0" width="9.14453101805731"/>
    <col customWidth="true" max="16" min="16" outlineLevel="0" style="0" width="23.4062497092456"/>
    <col customWidth="true" max="17" min="17" outlineLevel="0" style="0" width="13.3164058885394"/>
  </cols>
  <sheetData>
    <row customHeight="true" ht="29.4500007629395" outlineLevel="0" r="1">
      <c r="A1" s="101" t="s">
        <v>26</v>
      </c>
      <c r="B1" s="102" t="s"/>
      <c r="C1" s="102" t="s"/>
      <c r="D1" s="102" t="s"/>
      <c r="E1" s="102" t="s"/>
      <c r="F1" s="102" t="s"/>
      <c r="G1" s="102" t="s"/>
      <c r="H1" s="102" t="s"/>
      <c r="I1" s="102" t="s"/>
      <c r="J1" s="102" t="s"/>
      <c r="K1" s="103" t="s"/>
      <c r="L1" s="104" t="n"/>
      <c r="M1" s="105" t="s"/>
      <c r="N1" s="105" t="s"/>
      <c r="O1" s="105" t="s"/>
      <c r="P1" s="106" t="s"/>
      <c r="Q1" s="107" t="n"/>
    </row>
    <row customHeight="true" ht="33" outlineLevel="0" r="2">
      <c r="A2" s="108" t="s">
        <v>27</v>
      </c>
      <c r="B2" s="109" t="s">
        <v>28</v>
      </c>
      <c r="C2" s="110" t="s">
        <v>29</v>
      </c>
      <c r="D2" s="111" t="s">
        <v>30</v>
      </c>
      <c r="E2" s="112" t="s">
        <v>31</v>
      </c>
      <c r="F2" s="113" t="s">
        <v>32</v>
      </c>
      <c r="G2" s="114" t="s"/>
      <c r="H2" s="115" t="s">
        <v>33</v>
      </c>
      <c r="I2" s="116" t="s">
        <v>34</v>
      </c>
      <c r="J2" s="117" t="s"/>
      <c r="K2" s="118" t="s"/>
      <c r="L2" s="119" t="s">
        <v>35</v>
      </c>
      <c r="M2" s="120" t="s"/>
      <c r="N2" s="121" t="s">
        <v>36</v>
      </c>
      <c r="O2" s="122" t="s"/>
      <c r="P2" s="123" t="s">
        <v>37</v>
      </c>
      <c r="Q2" s="100" t="n"/>
    </row>
    <row customHeight="true" ht="15" outlineLevel="0" r="3">
      <c r="A3" s="124" t="s"/>
      <c r="B3" s="125" t="s"/>
      <c r="C3" s="126" t="s"/>
      <c r="D3" s="127" t="n"/>
      <c r="E3" s="128" t="s"/>
      <c r="F3" s="129" t="s">
        <v>38</v>
      </c>
      <c r="G3" s="130" t="s">
        <v>39</v>
      </c>
      <c r="H3" s="131" t="s">
        <v>40</v>
      </c>
      <c r="I3" s="132" t="s">
        <v>21</v>
      </c>
      <c r="J3" s="133" t="s">
        <v>41</v>
      </c>
      <c r="K3" s="134" t="s">
        <v>42</v>
      </c>
      <c r="L3" s="135" t="s">
        <v>43</v>
      </c>
      <c r="M3" s="136" t="s">
        <v>44</v>
      </c>
      <c r="N3" s="137" t="s">
        <v>44</v>
      </c>
      <c r="O3" s="138" t="s">
        <v>43</v>
      </c>
      <c r="P3" s="139" t="n"/>
    </row>
    <row outlineLevel="0" r="4">
      <c r="A4" s="140" t="n">
        <f aca="false" ca="false" dt2D="false" dtr="false" t="normal">Реал_Мощность</f>
        <v>1</v>
      </c>
      <c r="B4" s="141" t="n">
        <v>97</v>
      </c>
      <c r="C4" s="142" t="n">
        <v>97</v>
      </c>
      <c r="D4" s="143" t="n">
        <f aca="false" ca="false" dt2D="false" dtr="false" t="normal">99.88772-0.93136*B4+0.02395*B4*B4-0.000365956*B4^3+0.00000293273*B4^4-0.00000000960988*B4^5</f>
        <v>78.00235849019082</v>
      </c>
      <c r="E4" s="144" t="n">
        <f aca="false" ca="false" dt2D="false" dtr="false" t="normal">(-0.13412+0.83749*C4-0.00116*C4*C4+0.0000276728*C4*C4*C4)/100</f>
        <v>0.954441873944</v>
      </c>
      <c r="F4" s="145" t="n">
        <f aca="false" ca="false" dt2D="false" dtr="false" t="normal">A4*3600/(E4*840+(1-E4)*2256)</f>
        <v>3.9800541510122884</v>
      </c>
      <c r="G4" s="146" t="n">
        <f aca="false" ca="false" dt2D="false" dtr="false" t="normal">F4/3.6</f>
        <v>1.1055705975034134</v>
      </c>
      <c r="H4" s="147" t="n">
        <f aca="false" ca="false" dt2D="false" dtr="false" t="normal">((1-C4/100)*F4*1000/18+C4/100*F4*1000/46)*(22.4/273.15*(273.15+D4))</f>
        <v>2607.8460249942937</v>
      </c>
      <c r="I4" s="148" t="n">
        <f aca="false" ca="false" dt2D="false" dtr="false" t="normal">F4/100*C4/0.7893+F4/100*(100-C4)</f>
        <v>5.010637563313999</v>
      </c>
      <c r="J4" s="149" t="n">
        <f aca="false" ca="false" dt2D="false" dtr="false" t="normal">I4/60</f>
        <v>0.08351062605523332</v>
      </c>
      <c r="K4" s="150" t="n">
        <f aca="false" ca="false" dt2D="false" dtr="false" t="normal">I4/3.6</f>
        <v>1.391843767587222</v>
      </c>
      <c r="L4" s="151" t="n"/>
      <c r="M4" s="152" t="n"/>
      <c r="N4" s="153" t="n">
        <v>1</v>
      </c>
      <c r="O4" s="154" t="n">
        <f aca="false" ca="false" dt2D="false" dtr="false" t="normal">(I4-N4)/N4+1</f>
        <v>5.010637563313999</v>
      </c>
      <c r="P4" s="155" t="n"/>
      <c r="Q4" s="156" t="n"/>
    </row>
    <row outlineLevel="0" r="5">
      <c r="A5" s="157" t="n">
        <f aca="false" ca="false" dt2D="false" dtr="false" t="normal">Реал_Мощность</f>
        <v>1</v>
      </c>
      <c r="B5" s="158" t="n">
        <v>90</v>
      </c>
      <c r="C5" s="159" t="n">
        <f aca="false" ca="false" dt2D="false" dtr="false" t="normal">1.04749494522173*B5-0.018725730342732*B5*B5+0.00011082005414225*B5*B5*B5+43.670453012901*(1-EXP(-0.246196276366746*B5^0.966659341971092))*EXP(0.0638669100921283*B5^0.437695537197651)</f>
        <v>92.40648720268048</v>
      </c>
      <c r="D5" s="160" t="n">
        <f aca="false" ca="false" dt2D="false" dtr="false" t="normal">99.88772-0.93136*B5+0.02395*B5*B5-0.000365956*B5^3+0.00000293273*B5^4-0.00000000960988*B5^5</f>
        <v>78.94943088799997</v>
      </c>
      <c r="E5" s="161" t="n">
        <f aca="false" ca="false" dt2D="false" dtr="false" t="normal">(-0.13412+0.83749*C5-0.00116*C5*C5+0.0000276728*C5*C5*C5)/100</f>
        <v>0.8918556324807579</v>
      </c>
      <c r="F5" s="162" t="n">
        <f aca="false" ca="false" dt2D="false" dtr="false" t="normal">A5*3600/(E5*840+(1-E5)*2256)</f>
        <v>3.6248942351758053</v>
      </c>
      <c r="G5" s="163" t="n">
        <f aca="false" ca="false" dt2D="false" dtr="false" t="normal">F5/3.6</f>
        <v>1.0069150653266126</v>
      </c>
      <c r="H5" s="164" t="n">
        <f aca="false" ca="false" dt2D="false" dtr="false" t="normal">((1-C5/100)*F5*1000/18+C5/100*F5*1000/46)*(22.4/273.15*(273.15+D5))</f>
        <v>2544.1257238281714</v>
      </c>
      <c r="I5" s="165" t="n">
        <f aca="false" ca="false" dt2D="false" dtr="false" t="normal">F5/100*C5/0.7893+F5/100*(100-C5)</f>
        <v>4.519064520216155</v>
      </c>
      <c r="J5" s="149" t="n">
        <f aca="false" ca="false" dt2D="false" dtr="false" t="normal">I5/60</f>
        <v>0.07531774200360258</v>
      </c>
      <c r="K5" s="166" t="n">
        <f aca="false" ca="false" dt2D="false" dtr="false" t="normal">I5/3.6</f>
        <v>1.2552957000600429</v>
      </c>
      <c r="L5" s="167" t="n"/>
      <c r="M5" s="168" t="n"/>
      <c r="N5" s="169" t="n">
        <v>1</v>
      </c>
      <c r="O5" s="154" t="n">
        <f aca="false" ca="false" dt2D="false" dtr="false" t="normal">(I5-N5)/N5+1</f>
        <v>4.519064520216155</v>
      </c>
      <c r="P5" s="155" t="n"/>
      <c r="Q5" s="156" t="n"/>
    </row>
    <row outlineLevel="0" r="6">
      <c r="A6" s="140" t="n">
        <f aca="false" ca="false" dt2D="false" dtr="false" t="normal">Реал_Мощность</f>
        <v>1</v>
      </c>
      <c r="B6" s="141" t="n">
        <v>85</v>
      </c>
      <c r="C6" s="142" t="n">
        <f aca="false" ca="false" dt2D="false" dtr="false" t="normal">1.04749494522173*B6-0.018725730342732*B6*B6+0.00011082005414225*B6*B6*B6+43.670453012901*(1-EXP(-0.246196276366746*B6^0.966659341971092))*EXP(0.0638669100921283*B6^0.437695537197651)</f>
        <v>90.04731178843515</v>
      </c>
      <c r="D6" s="143" t="n">
        <f aca="false" ca="false" dt2D="false" dtr="false" t="normal">99.88772-0.93136*B6+0.02395*B6*B6-0.000365956*B6^3+0.00000293273*B6^4-0.00000000960988*B6^5</f>
        <v>79.46893237137493</v>
      </c>
      <c r="E6" s="144" t="n">
        <f aca="false" ca="false" dt2D="false" dtr="false" t="normal">(-0.13412+0.83749*C6-0.00116*C6*C6+0.0000276728*C6*C6*C6)/100</f>
        <v>0.8607902454596023</v>
      </c>
      <c r="F6" s="145" t="n">
        <f aca="false" ca="false" dt2D="false" dtr="false" t="normal">A6*3600/(E6*840+(1-E6)*2256)</f>
        <v>3.471147490848611</v>
      </c>
      <c r="G6" s="146" t="n">
        <f aca="false" ca="false" dt2D="false" dtr="false" t="normal">F6/3.6</f>
        <v>0.9642076363468364</v>
      </c>
      <c r="H6" s="147" t="n">
        <f aca="false" ca="false" dt2D="false" dtr="false" t="normal">((1-C6/100)*F6*1000/18+C6/100*F6*1000/46)*(22.4/273.15*(273.15+D6))</f>
        <v>2519.89137245341</v>
      </c>
      <c r="I6" s="148" t="n">
        <f aca="false" ca="false" dt2D="false" dtr="false" t="normal">F6/100*C6/0.7893+F6/100*(100-C6)</f>
        <v>4.305532038275435</v>
      </c>
      <c r="J6" s="149" t="n">
        <f aca="false" ca="false" dt2D="false" dtr="false" t="normal">I6/60</f>
        <v>0.07175886730459058</v>
      </c>
      <c r="K6" s="150" t="n">
        <f aca="false" ca="false" dt2D="false" dtr="false" t="normal">I6/3.6</f>
        <v>1.1959811217431764</v>
      </c>
      <c r="L6" s="151" t="n"/>
      <c r="M6" s="152" t="n"/>
      <c r="N6" s="153" t="n">
        <v>1</v>
      </c>
      <c r="O6" s="154" t="n">
        <f aca="false" ca="false" dt2D="false" dtr="false" t="normal">(I6-N6)/N6+1</f>
        <v>4.305532038275435</v>
      </c>
      <c r="P6" s="155" t="n"/>
      <c r="Q6" s="156" t="n"/>
    </row>
    <row outlineLevel="0" r="7">
      <c r="A7" s="157" t="n">
        <f aca="false" ca="false" dt2D="false" dtr="false" t="normal">Реал_Мощность</f>
        <v>1</v>
      </c>
      <c r="B7" s="158" t="n">
        <v>80</v>
      </c>
      <c r="C7" s="159" t="n">
        <f aca="false" ca="false" dt2D="false" dtr="false" t="normal">1.04749494522173*B7-0.018725730342732*B7*B7+0.00011082005414225*B7*B7*B7+43.670453012901*(1-EXP(-0.246196276366746*B7^0.966659341971092))*EXP(0.0638669100921283*B7^0.437695537197651)</f>
        <v>88.1478539719366</v>
      </c>
      <c r="D7" s="160" t="n">
        <f aca="false" ca="false" dt2D="false" dtr="false" t="normal">99.88772-0.93136*B7+0.02395*B7*B7-0.000365956*B7^3+0.00000293273*B7^4-0.00000000960988*B7^5</f>
        <v>79.92441401600001</v>
      </c>
      <c r="E7" s="161" t="n">
        <f aca="false" ca="false" dt2D="false" dtr="false" t="normal">(-0.13412+0.83749*C7-0.00116*C7*C7+0.0000276728*C7*C7*C7)/100</f>
        <v>0.8362902765904817</v>
      </c>
      <c r="F7" s="162" t="n">
        <f aca="false" ca="false" dt2D="false" dtr="false" t="normal">A7*3600/(E7*840+(1-E7)*2256)</f>
        <v>3.358794963592519</v>
      </c>
      <c r="G7" s="163" t="n">
        <f aca="false" ca="false" dt2D="false" dtr="false" t="normal">F7/3.6</f>
        <v>0.932998600997922</v>
      </c>
      <c r="H7" s="164" t="n">
        <f aca="false" ca="false" dt2D="false" dtr="false" t="normal">((1-C7/100)*F7*1000/18+C7/100*F7*1000/46)*(22.4/273.15*(273.15+D7))</f>
        <v>2503.945754678701</v>
      </c>
      <c r="I7" s="165" t="n">
        <f aca="false" ca="false" dt2D="false" dtr="false" t="normal">F7/100*C7/0.7893+F7/100*(100-C7)</f>
        <v>4.149141709719352</v>
      </c>
      <c r="J7" s="149" t="n">
        <f aca="false" ca="false" dt2D="false" dtr="false" t="normal">I7/60</f>
        <v>0.06915236182865586</v>
      </c>
      <c r="K7" s="166" t="n">
        <f aca="false" ca="false" dt2D="false" dtr="false" t="normal">I7/3.6</f>
        <v>1.1525393638109311</v>
      </c>
      <c r="L7" s="167" t="n"/>
      <c r="M7" s="168" t="n"/>
      <c r="N7" s="169" t="n">
        <v>1</v>
      </c>
      <c r="O7" s="154" t="n">
        <f aca="false" ca="false" dt2D="false" dtr="false" t="normal">(I7-N7)/N7+1</f>
        <v>4.149141709719352</v>
      </c>
      <c r="P7" s="155" t="n"/>
      <c r="Q7" s="156" t="n"/>
    </row>
    <row outlineLevel="0" r="8">
      <c r="A8" s="140" t="n">
        <f aca="false" ca="false" dt2D="false" dtr="false" t="normal">Реал_Мощность</f>
        <v>1</v>
      </c>
      <c r="B8" s="141" t="n">
        <v>75</v>
      </c>
      <c r="C8" s="142" t="n">
        <f aca="false" ca="false" dt2D="false" dtr="false" t="normal">1.04749494522173*B8-0.018725730342732*B8*B8+0.00011082005414225*B8*B8*B8+43.670453012901*(1-EXP(-0.246196276366746*B8^0.966659341971092))*EXP(0.0638669100921283*B8^0.437695537197651)</f>
        <v>86.62326973615143</v>
      </c>
      <c r="D8" s="143" t="n">
        <f aca="false" ca="false" dt2D="false" dtr="false" t="normal">99.88772-0.93136*B8+0.02395*B8*B8-0.000365956*B8^3+0.00000293273*B8^4-0.00000000960988*B8^5</f>
        <v>80.355496953125</v>
      </c>
      <c r="E8" s="144" t="n">
        <f aca="false" ca="false" dt2D="false" dtr="false" t="normal">(-0.13412+0.83749*C8-0.00116*C8*C8+0.0000276728*C8*C8*C8)/100</f>
        <v>0.8169475759485568</v>
      </c>
      <c r="F8" s="145" t="n">
        <f aca="false" ca="false" dt2D="false" dtr="false" t="normal">A8*3600/(E8*840+(1-E8)*2256)</f>
        <v>3.275102518627156</v>
      </c>
      <c r="G8" s="146" t="n">
        <f aca="false" ca="false" dt2D="false" dtr="false" t="normal">F8/3.6</f>
        <v>0.9097506996186544</v>
      </c>
      <c r="H8" s="147" t="n">
        <f aca="false" ca="false" dt2D="false" dtr="false" t="normal">((1-C8/100)*F8*1000/18+C8/100*F8*1000/46)*(22.4/273.15*(273.15+D8))</f>
        <v>2493.4842822831934</v>
      </c>
      <c r="I8" s="148" t="n">
        <f aca="false" ca="false" dt2D="false" dtr="false" t="normal">F8/100*C8/0.7893+F8/100*(100-C8)</f>
        <v>4.032426840532425</v>
      </c>
      <c r="J8" s="149" t="n">
        <f aca="false" ca="false" dt2D="false" dtr="false" t="normal">I8/60</f>
        <v>0.06720711400887375</v>
      </c>
      <c r="K8" s="150" t="n">
        <f aca="false" ca="false" dt2D="false" dtr="false" t="normal">I8/3.6</f>
        <v>1.1201185668145626</v>
      </c>
      <c r="L8" s="151" t="n"/>
      <c r="M8" s="152" t="n"/>
      <c r="N8" s="153" t="n">
        <v>1</v>
      </c>
      <c r="O8" s="154" t="n">
        <f aca="false" ca="false" dt2D="false" dtr="false" t="normal">(I8-N8)/N8+1</f>
        <v>4.032426840532425</v>
      </c>
      <c r="P8" s="155" t="n"/>
      <c r="Q8" s="156" t="n"/>
    </row>
    <row outlineLevel="0" r="9">
      <c r="A9" s="157" t="n">
        <f aca="false" ca="false" dt2D="false" dtr="false" t="normal">Реал_Мощность</f>
        <v>1</v>
      </c>
      <c r="B9" s="158" t="n">
        <v>70</v>
      </c>
      <c r="C9" s="159" t="n">
        <f aca="false" ca="false" dt2D="false" dtr="false" t="normal">1.04749494522173*B9-0.018725730342732*B9*B9+0.00011082005414225*B9*B9*B9+43.670453012901*(1-EXP(-0.246196276366746*B9^0.966659341971092))*EXP(0.0638669100921283*B9^0.437695537197651)</f>
        <v>85.38841125800533</v>
      </c>
      <c r="D9" s="160" t="n">
        <f aca="false" ca="false" dt2D="false" dtr="false" t="normal">99.88772-0.93136*B9+0.02395*B9*B9-0.000365956*B9^3+0.00000293273*B9^4-0.00000000960988*B9^5</f>
        <v>80.78813398399998</v>
      </c>
      <c r="E9" s="161" t="n">
        <f aca="false" ca="false" dt2D="false" dtr="false" t="normal">(-0.13412+0.83749*C9-0.00116*C9*C9+0.0000276728*C9*C9*C9)/100</f>
        <v>0.8014864749760368</v>
      </c>
      <c r="F9" s="162" t="n">
        <f aca="false" ca="false" dt2D="false" dtr="false" t="normal">A9*3600/(E9*840+(1-E9)*2256)</f>
        <v>3.2111458116605314</v>
      </c>
      <c r="G9" s="163" t="n">
        <f aca="false" ca="false" dt2D="false" dtr="false" t="normal">F9/3.6</f>
        <v>0.8919849476834809</v>
      </c>
      <c r="H9" s="164" t="n">
        <f aca="false" ca="false" dt2D="false" dtr="false" t="normal">((1-C9/100)*F9*1000/18+C9/100*F9*1000/46)*(22.4/273.15*(273.15+D9))</f>
        <v>2486.7037496334297</v>
      </c>
      <c r="I9" s="165" t="n">
        <f aca="false" ca="false" dt2D="false" dtr="false" t="normal">F9/100*C9/0.7893+F9/100*(100-C9)</f>
        <v>3.9430957733262586</v>
      </c>
      <c r="J9" s="149" t="n">
        <f aca="false" ca="false" dt2D="false" dtr="false" t="normal">I9/60</f>
        <v>0.06571826288877097</v>
      </c>
      <c r="K9" s="166" t="n">
        <f aca="false" ca="false" dt2D="false" dtr="false" t="normal">I9/3.6</f>
        <v>1.0953043814795163</v>
      </c>
      <c r="L9" s="167" t="n"/>
      <c r="M9" s="168" t="n"/>
      <c r="N9" s="169" t="n">
        <v>1</v>
      </c>
      <c r="O9" s="154" t="n">
        <f aca="false" ca="false" dt2D="false" dtr="false" t="normal">(I9-N9)/N9+1</f>
        <v>3.9430957733262586</v>
      </c>
      <c r="P9" s="155" t="n"/>
      <c r="Q9" s="156" t="n"/>
    </row>
    <row outlineLevel="0" r="10">
      <c r="A10" s="140" t="n">
        <f aca="false" ca="false" dt2D="false" dtr="false" t="normal">Реал_Мощность</f>
        <v>1</v>
      </c>
      <c r="B10" s="141" t="n">
        <v>65</v>
      </c>
      <c r="C10" s="142" t="n">
        <f aca="false" ca="false" dt2D="false" dtr="false" t="normal">1.04749494522173*B10-0.018725730342732*B10*B10+0.00011082005414225*B10*B10*B10+43.670453012901*(1-EXP(-0.246196276366746*B10^0.966659341971092))*EXP(0.0638669100921283*B10^0.437695537197651)</f>
        <v>84.35774268839356</v>
      </c>
      <c r="D10" s="143" t="n">
        <f aca="false" ca="false" dt2D="false" dtr="false" t="normal">99.88772-0.93136*B10+0.02395*B10*B10-0.000365956*B10^3+0.00000293273*B10^4-0.00000000960988*B10^5</f>
        <v>81.238213284875</v>
      </c>
      <c r="E10" s="144" t="n">
        <f aca="false" ca="false" dt2D="false" dtr="false" t="normal">(-0.13412+0.83749*C10-0.00116*C10*C10+0.0000276728*C10*C10*C10)/100</f>
        <v>0.788720512995885</v>
      </c>
      <c r="F10" s="145" t="n">
        <f aca="false" ca="false" dt2D="false" dtr="false" t="normal">A10*3600/(E10*840+(1-E10)*2256)</f>
        <v>3.1601907163078624</v>
      </c>
      <c r="G10" s="146" t="n">
        <f aca="false" ca="false" dt2D="false" dtr="false" t="normal">F10/3.6</f>
        <v>0.8778307545299617</v>
      </c>
      <c r="H10" s="147" t="n">
        <f aca="false" ca="false" dt2D="false" dtr="false" t="normal">((1-C10/100)*F10*1000/18+C10/100*F10*1000/46)*(22.4/273.15*(273.15+D10))</f>
        <v>2482.3662712109126</v>
      </c>
      <c r="I10" s="148" t="n">
        <f aca="false" ca="false" dt2D="false" dtr="false" t="normal">F10/100*C10/0.7893+F10/100*(100-C10)</f>
        <v>3.871831248426702</v>
      </c>
      <c r="J10" s="149" t="n">
        <f aca="false" ca="false" dt2D="false" dtr="false" t="normal">I10/60</f>
        <v>0.0645305208071117</v>
      </c>
      <c r="K10" s="150" t="n">
        <f aca="false" ca="false" dt2D="false" dtr="false" t="normal">I10/3.6</f>
        <v>1.0755086801185283</v>
      </c>
      <c r="L10" s="151" t="n"/>
      <c r="M10" s="152" t="n"/>
      <c r="N10" s="153" t="n">
        <v>1</v>
      </c>
      <c r="O10" s="154" t="n">
        <f aca="false" ca="false" dt2D="false" dtr="false" t="normal">(I10-N10)/N10+1</f>
        <v>3.871831248426702</v>
      </c>
      <c r="P10" s="155" t="n"/>
      <c r="Q10" s="156" t="n"/>
    </row>
    <row outlineLevel="0" r="11">
      <c r="A11" s="157" t="n">
        <f aca="false" ca="false" dt2D="false" dtr="false" t="normal">Реал_Мощность</f>
        <v>1</v>
      </c>
      <c r="B11" s="158" t="n">
        <v>60</v>
      </c>
      <c r="C11" s="159" t="n">
        <f aca="false" ca="false" dt2D="false" dtr="false" t="normal">1.04749494522173*B11-0.018725730342732*B11*B11+0.00011082005414225*B11*B11*B11+43.670453012901*(1-EXP(-0.246196276366746*B11^0.966659341971092))*EXP(0.0638669100921283*B11^0.437695537197651)</f>
        <v>83.44521664330857</v>
      </c>
      <c r="D11" s="160" t="n">
        <f aca="false" ca="false" dt2D="false" dtr="false" t="normal">99.88772-0.93136*B11+0.02395*B11*B11-0.000365956*B11^3+0.00000293273*B11^4-0.00000000960988*B11^5</f>
        <v>81.71516211199999</v>
      </c>
      <c r="E11" s="161" t="n">
        <f aca="false" ca="false" dt2D="false" dtr="false" t="normal">(-0.13412+0.83749*C11-0.00116*C11*C11+0.0000276728*C11*C11*C11)/100</f>
        <v>0.7775215472174649</v>
      </c>
      <c r="F11" s="162" t="n">
        <f aca="false" ca="false" dt2D="false" dtr="false" t="normal">A11*3600/(E11*840+(1-E11)*2256)</f>
        <v>3.1168035395184877</v>
      </c>
      <c r="G11" s="163" t="n">
        <f aca="false" ca="false" dt2D="false" dtr="false" t="normal">F11/3.6</f>
        <v>0.8657787609773576</v>
      </c>
      <c r="H11" s="164" t="n">
        <f aca="false" ca="false" dt2D="false" dtr="false" t="normal">((1-C11/100)*F11*1000/18+C11/100*F11*1000/46)*(22.4/273.15*(273.15+D11))</f>
        <v>2479.5694707660364</v>
      </c>
      <c r="I11" s="165" t="n">
        <f aca="false" ca="false" dt2D="false" dtr="false" t="normal">F11/100*C11/0.7893+F11/100*(100-C11)</f>
        <v>3.811081386046558</v>
      </c>
      <c r="J11" s="149" t="n">
        <f aca="false" ca="false" dt2D="false" dtr="false" t="normal">I11/60</f>
        <v>0.06351802310077596</v>
      </c>
      <c r="K11" s="166" t="n">
        <f aca="false" ca="false" dt2D="false" dtr="false" t="normal">I11/3.6</f>
        <v>1.0586337183462662</v>
      </c>
      <c r="L11" s="167" t="n"/>
      <c r="M11" s="168" t="n"/>
      <c r="N11" s="169" t="n">
        <v>1</v>
      </c>
      <c r="O11" s="154" t="n">
        <f aca="false" ca="false" dt2D="false" dtr="false" t="normal">(I11-N11)/N11+1</f>
        <v>3.811081386046558</v>
      </c>
      <c r="P11" s="155" t="n"/>
      <c r="Q11" s="156" t="n"/>
    </row>
    <row ht="15.75" outlineLevel="0" r="12">
      <c r="A12" s="140" t="n">
        <f aca="false" ca="false" dt2D="false" dtr="false" t="normal">Реал_Мощность</f>
        <v>1</v>
      </c>
      <c r="B12" s="141" t="n">
        <v>55</v>
      </c>
      <c r="C12" s="142" t="n">
        <f aca="false" ca="false" dt2D="false" dtr="false" t="normal">1.04749494522173*B12-0.018725730342732*B12*B12+0.00011082005414225*B12*B12*B12+43.670453012901*(1-EXP(-0.246196276366746*B12^0.966659341971092))*EXP(0.0638669100921283*B12^0.437695537197651)</f>
        <v>82.56407761251079</v>
      </c>
      <c r="D12" s="143" t="n">
        <f aca="false" ca="false" dt2D="false" dtr="false" t="normal">99.88772-0.93136*B12+0.02395*B12*B12-0.000365956*B12^3+0.00000293273*B12^4-0.00000000960988*B12^5</f>
        <v>82.225550506625</v>
      </c>
      <c r="E12" s="144" t="n">
        <f aca="false" ca="false" dt2D="false" dtr="false" t="normal">(-0.13412+0.83749*C12-0.00116*C12*C12+0.0000276728*C12*C12*C12)/100</f>
        <v>0.7667989452773913</v>
      </c>
      <c r="F12" s="145" t="n">
        <f aca="false" ca="false" dt2D="false" dtr="false" t="normal">A12*3600/(E12*840+(1-E12)*2256)</f>
        <v>3.076363826880105</v>
      </c>
      <c r="G12" s="146" t="n">
        <f aca="false" ca="false" dt2D="false" dtr="false" t="normal">F12/3.6</f>
        <v>0.8545455074666958</v>
      </c>
      <c r="H12" s="147" t="n">
        <f aca="false" ca="false" dt2D="false" dtr="false" t="normal">((1-C12/100)*F12*1000/18+C12/100*F12*1000/46)*(22.4/273.15*(273.15+D12))</f>
        <v>2477.6320222835175</v>
      </c>
      <c r="I12" s="148" t="n">
        <f aca="false" ca="false" dt2D="false" dtr="false" t="normal">F12/100*C12/0.7893+F12/100*(100-C12)</f>
        <v>3.754397499378207</v>
      </c>
      <c r="J12" s="149" t="n">
        <f aca="false" ca="false" dt2D="false" dtr="false" t="normal">I12/60</f>
        <v>0.06257329165630346</v>
      </c>
      <c r="K12" s="150" t="n">
        <f aca="false" ca="false" dt2D="false" dtr="false" t="normal">I12/3.6</f>
        <v>1.0428881942717243</v>
      </c>
      <c r="L12" s="170" t="n"/>
      <c r="M12" s="171" t="n"/>
      <c r="N12" s="153" t="n">
        <v>1</v>
      </c>
      <c r="O12" s="154" t="n">
        <f aca="false" ca="false" dt2D="false" dtr="false" t="normal">(I12-N12)/N12+1</f>
        <v>3.754397499378207</v>
      </c>
      <c r="P12" s="155" t="n"/>
      <c r="Q12" s="156" t="n"/>
    </row>
    <row ht="15.75" outlineLevel="0" r="13">
      <c r="A13" s="157" t="n">
        <f aca="false" ca="false" dt2D="false" dtr="false" t="normal">Реал_Мощность</f>
        <v>1</v>
      </c>
      <c r="B13" s="158" t="n">
        <v>50</v>
      </c>
      <c r="C13" s="159" t="n">
        <f aca="false" ca="false" dt2D="false" dtr="false" t="normal">1.04749494522173*B13-0.018725730342732*B13*B13+0.00011082005414225*B13*B13*B13+43.670453012901*(1-EXP(-0.246196276366746*B13^0.966659341971092))*EXP(0.0638669100921283*B13^0.437695537197651)</f>
        <v>81.62651294329982</v>
      </c>
      <c r="D13" s="160" t="n">
        <f aca="false" ca="false" dt2D="false" dtr="false" t="normal">99.88772-0.93136*B13+0.02395*B13*B13-0.000365956*B13^3+0.00000293273*B13^4-0.00000000960988*B13^5</f>
        <v>82.77669499999999</v>
      </c>
      <c r="E13" s="161" t="n">
        <f aca="false" ca="false" dt2D="false" dtr="false" t="normal">(-0.13412+0.83749*C13-0.00116*C13*C13+0.0000276728*C13*C13*C13)/100</f>
        <v>0.7554867688995216</v>
      </c>
      <c r="F13" s="162" t="n">
        <f aca="false" ca="false" dt2D="false" dtr="false" t="normal">A13*3600/(E13*840+(1-E13)*2256)</f>
        <v>3.0348227314114147</v>
      </c>
      <c r="G13" s="163" t="n">
        <f aca="false" ca="false" dt2D="false" dtr="false" t="normal">F13/3.6</f>
        <v>0.8430063142809485</v>
      </c>
      <c r="H13" s="164" t="n">
        <f aca="false" ca="false" dt2D="false" dtr="false" t="normal">((1-C13/100)*F13*1000/18+C13/100*F13*1000/46)*(22.4/273.15*(273.15+D13))</f>
        <v>2476.051098996321</v>
      </c>
      <c r="I13" s="165" t="n">
        <f aca="false" ca="false" dt2D="false" dtr="false" t="normal">F13/100*C13/0.7893+F13/100*(100-C13)</f>
        <v>3.696105193856276</v>
      </c>
      <c r="J13" s="149" t="n">
        <f aca="false" ca="false" dt2D="false" dtr="false" t="normal">I13/60</f>
        <v>0.06160175323093794</v>
      </c>
      <c r="K13" s="166" t="n">
        <f aca="false" ca="false" dt2D="false" dtr="false" t="normal">I13/3.6</f>
        <v>1.0266958871822989</v>
      </c>
      <c r="L13" s="172" t="n">
        <f aca="false" ca="false" dt2D="false" dtr="false" t="normal">P13</f>
        <v>3.5638524839987804</v>
      </c>
      <c r="M13" s="173" t="n">
        <f aca="false" ca="false" dt2D="false" dtr="false" t="normal">I13/L13</f>
        <v>1.0371094792647262</v>
      </c>
      <c r="N13" s="174" t="n">
        <f aca="false" ca="false" dt2D="false" dtr="false" t="normal">M13</f>
        <v>1.0371094792647262</v>
      </c>
      <c r="O13" s="154" t="n">
        <f aca="false" ca="false" dt2D="false" dtr="false" t="normal">(I13-N13)/N13+1</f>
        <v>3.5638524839987804</v>
      </c>
      <c r="P13" s="175" t="n">
        <f aca="false" ca="false" dt2D="false" dtr="false" t="normal">'расчёт ФЧ по Т куба'!N4</f>
        <v>3.5638524839987804</v>
      </c>
      <c r="Q13" s="156" t="n"/>
    </row>
    <row ht="15.75" outlineLevel="0" r="14">
      <c r="A14" s="140" t="n">
        <f aca="false" ca="false" dt2D="false" dtr="false" t="normal">Реал_Мощность</f>
        <v>1</v>
      </c>
      <c r="B14" s="141" t="n">
        <v>45</v>
      </c>
      <c r="C14" s="142" t="n">
        <f aca="false" ca="false" dt2D="false" dtr="false" t="normal">1.04749494522173*B14-0.018725730342732*B14*B14+0.00011082005414225*B14*B14*B14+43.670453012901*(1-EXP(-0.246196276366746*B14^0.966659341971092))*EXP(0.0638669100921283*B14^0.437695537197651)</f>
        <v>80.54295134908006</v>
      </c>
      <c r="D14" s="143" t="n">
        <f aca="false" ca="false" dt2D="false" dtr="false" t="normal">99.88772-0.93136*B14+0.02395*B14*B14-0.000365956*B14^3+0.00000293273*B14^4-0.00000000960988*B14^5</f>
        <v>83.38026231837499</v>
      </c>
      <c r="E14" s="144" t="n">
        <f aca="false" ca="false" dt2D="false" dtr="false" t="normal">(-0.13412+0.83749*C14-0.00116*C14*C14+0.0000276728*C14*C14*C14)/100</f>
        <v>0.742535981957794</v>
      </c>
      <c r="F14" s="145" t="n">
        <f aca="false" ca="false" dt2D="false" dtr="false" t="normal">A14*3600/(E14*840+(1-E14)*2256)</f>
        <v>2.9886207032727286</v>
      </c>
      <c r="G14" s="146" t="n">
        <f aca="false" ca="false" dt2D="false" dtr="false" t="normal">F14/3.6</f>
        <v>0.8301724175757579</v>
      </c>
      <c r="H14" s="147" t="n">
        <f aca="false" ca="false" dt2D="false" dtr="false" t="normal">((1-C14/100)*F14*1000/18+C14/100*F14*1000/46)*(22.4/273.15*(273.15+D14))</f>
        <v>2474.508744755529</v>
      </c>
      <c r="I14" s="148" t="n">
        <f aca="false" ca="false" dt2D="false" dtr="false" t="normal">F14/100*C14/0.7893+F14/100*(100-C14)</f>
        <v>3.6311911876549456</v>
      </c>
      <c r="J14" s="149" t="n">
        <f aca="false" ca="false" dt2D="false" dtr="false" t="normal">I14/60</f>
        <v>0.06051985312758243</v>
      </c>
      <c r="K14" s="150" t="n">
        <f aca="false" ca="false" dt2D="false" dtr="false" t="normal">I14/3.6</f>
        <v>1.0086642187930404</v>
      </c>
      <c r="L14" s="176" t="n">
        <f aca="false" ca="false" dt2D="false" dtr="false" t="normal">P14</f>
        <v>3.3308519003931853</v>
      </c>
      <c r="M14" s="173" t="n">
        <f aca="false" ca="false" dt2D="false" dtr="false" t="normal">I14/L14</f>
        <v>1.0901689106100176</v>
      </c>
      <c r="N14" s="177" t="n">
        <f aca="false" ca="false" dt2D="false" dtr="false" t="normal">M14</f>
        <v>1.0901689106100176</v>
      </c>
      <c r="O14" s="154" t="n">
        <f aca="false" ca="false" dt2D="false" dtr="false" t="normal">(I14-N14)/N14+1</f>
        <v>3.3308519003931853</v>
      </c>
      <c r="P14" s="175" t="n">
        <f aca="false" ca="false" dt2D="false" dtr="false" t="normal">'расчёт ФЧ по Т куба'!N5</f>
        <v>3.3308519003931853</v>
      </c>
      <c r="Q14" s="156" t="n"/>
    </row>
    <row ht="15.75" outlineLevel="0" r="15">
      <c r="A15" s="157" t="n">
        <f aca="false" ca="false" dt2D="false" dtr="false" t="normal">Реал_Мощность</f>
        <v>1</v>
      </c>
      <c r="B15" s="158" t="n">
        <v>40</v>
      </c>
      <c r="C15" s="159" t="n">
        <f aca="false" ca="false" dt2D="false" dtr="false" t="normal">1.04749494522173*B15-0.018725730342732*B15*B15+0.00011082005414225*B15*B15*B15+43.670453012901*(1-EXP(-0.246196276366746*B15^0.966659341971092))*EXP(0.0638669100921283*B15^0.437695537197651)</f>
        <v>79.22047889079415</v>
      </c>
      <c r="D15" s="160" t="n">
        <f aca="false" ca="false" dt2D="false" dtr="false" t="normal">99.88772-0.93136*B15+0.02395*B15*B15-0.000365956*B15^3+0.00000293273*B15^4-0.00000000960988*B15^5</f>
        <v>84.05587308800001</v>
      </c>
      <c r="E15" s="161" t="n">
        <f aca="false" ca="false" dt2D="false" dtr="false" t="normal">(-0.13412+0.83749*C15-0.00116*C15*C15+0.0000276728*C15*C15*C15)/100</f>
        <v>0.7269053590027501</v>
      </c>
      <c r="F15" s="162" t="n">
        <f aca="false" ca="false" dt2D="false" dtr="false" t="normal">A15*3600/(E15*840+(1-E15)*2256)</f>
        <v>2.934698048755597</v>
      </c>
      <c r="G15" s="163" t="n">
        <f aca="false" ca="false" dt2D="false" dtr="false" t="normal">F15/3.6</f>
        <v>0.8151939024321102</v>
      </c>
      <c r="H15" s="164" t="n">
        <f aca="false" ca="false" dt2D="false" dtr="false" t="normal">((1-C15/100)*F15*1000/18+C15/100*F15*1000/46)*(22.4/273.15*(273.15+D15))</f>
        <v>2472.9118194580356</v>
      </c>
      <c r="I15" s="165" t="n">
        <f aca="false" ca="false" dt2D="false" dtr="false" t="normal">F15/100*C15/0.7893+F15/100*(100-C15)</f>
        <v>3.5553145512522155</v>
      </c>
      <c r="J15" s="149" t="n">
        <f aca="false" ca="false" dt2D="false" dtr="false" t="normal">I15/60</f>
        <v>0.059255242520870256</v>
      </c>
      <c r="K15" s="166" t="n">
        <f aca="false" ca="false" dt2D="false" dtr="false" t="normal">I15/3.6</f>
        <v>0.9875873753478376</v>
      </c>
      <c r="L15" s="172" t="n">
        <f aca="false" ca="false" dt2D="false" dtr="false" t="normal">P15</f>
        <v>3.4840793489318407</v>
      </c>
      <c r="M15" s="173" t="n">
        <f aca="false" ca="false" dt2D="false" dtr="false" t="normal">I15/L15</f>
        <v>1.020445918472613</v>
      </c>
      <c r="N15" s="174" t="n">
        <f aca="false" ca="false" dt2D="false" dtr="false" t="normal">M15</f>
        <v>1.020445918472613</v>
      </c>
      <c r="O15" s="154" t="n">
        <f aca="false" ca="false" dt2D="false" dtr="false" t="normal">(I15-N15)/N15+1</f>
        <v>3.4840793489318407</v>
      </c>
      <c r="P15" s="175" t="n">
        <f aca="false" ca="false" dt2D="false" dtr="false" t="normal">'расчёт ФЧ по Т куба'!N6</f>
        <v>3.4840793489318407</v>
      </c>
      <c r="Q15" s="156" t="n"/>
    </row>
    <row ht="15.75" outlineLevel="0" r="16">
      <c r="A16" s="140" t="n">
        <f aca="false" ca="false" dt2D="false" dtr="false" t="normal">Реал_Мощность</f>
        <v>1</v>
      </c>
      <c r="B16" s="141" t="n">
        <v>35</v>
      </c>
      <c r="C16" s="142" t="n">
        <f aca="false" ca="false" dt2D="false" dtr="false" t="normal">1.04749494522173*B16-0.018725730342732*B16*B16+0.00011082005414225*B16*B16*B16+43.670453012901*(1-EXP(-0.246196276366746*B16^0.966659341971092))*EXP(0.0638669100921283*B16^0.437695537197651)</f>
        <v>77.55892055082282</v>
      </c>
      <c r="D16" s="143" t="n">
        <f aca="false" ca="false" dt2D="false" dtr="false" t="normal">99.88772-0.93136*B16+0.02395*B16*B16-0.000365956*B16^3+0.00000293273*B16^4-0.00000000960988*B16^5</f>
        <v>84.834705540125</v>
      </c>
      <c r="E16" s="144" t="n">
        <f aca="false" ca="false" dt2D="false" dtr="false" t="normal">(-0.13412+0.83749*C16-0.00116*C16*C16+0.0000276728*C16*C16*C16)/100</f>
        <v>0.7075351029530794</v>
      </c>
      <c r="F16" s="145" t="n">
        <f aca="false" ca="false" dt2D="false" dtr="false" t="normal">A16*3600/(E16*840+(1-E16)*2256)</f>
        <v>2.870515142322976</v>
      </c>
      <c r="G16" s="146" t="n">
        <f aca="false" ca="false" dt2D="false" dtr="false" t="normal">F16/3.6</f>
        <v>0.7973653173119378</v>
      </c>
      <c r="H16" s="147" t="n">
        <f aca="false" ca="false" dt2D="false" dtr="false" t="normal">((1-C16/100)*F16*1000/18+C16/100*F16*1000/46)*(22.4/273.15*(273.15+D16))</f>
        <v>2471.4516208967</v>
      </c>
      <c r="I16" s="148" t="n">
        <f aca="false" ca="false" dt2D="false" dtr="false" t="normal">F16/100*C16/0.7893+F16/100*(100-C16)</f>
        <v>3.4648265013804993</v>
      </c>
      <c r="J16" s="149" t="n">
        <f aca="false" ca="false" dt2D="false" dtr="false" t="normal">I16/60</f>
        <v>0.057747108356341656</v>
      </c>
      <c r="K16" s="150" t="n">
        <f aca="false" ca="false" dt2D="false" dtr="false" t="normal">I16/3.6</f>
        <v>0.9624518059390276</v>
      </c>
      <c r="L16" s="176" t="n">
        <f aca="false" ca="false" dt2D="false" dtr="false" t="normal">P16</f>
        <v>3.5047550776583027</v>
      </c>
      <c r="M16" s="173" t="n">
        <f aca="false" ca="false" dt2D="false" dtr="false" t="normal">I16/L16</f>
        <v>0.9886073133805169</v>
      </c>
      <c r="N16" s="177" t="n">
        <f aca="false" ca="false" dt2D="false" dtr="false" t="normal">M16</f>
        <v>0.9886073133805169</v>
      </c>
      <c r="O16" s="154" t="n">
        <f aca="false" ca="false" dt2D="false" dtr="false" t="normal">(I16-N16)/N16+1</f>
        <v>3.5047550776583023</v>
      </c>
      <c r="P16" s="175" t="n">
        <f aca="false" ca="false" dt2D="false" dtr="false" t="normal">'расчёт ФЧ по Т куба'!N7</f>
        <v>3.5047550776583027</v>
      </c>
      <c r="Q16" s="156" t="n"/>
    </row>
    <row ht="15.75" outlineLevel="0" r="17">
      <c r="A17" s="157" t="n">
        <f aca="false" ca="false" dt2D="false" dtr="false" t="normal">Реал_Мощность</f>
        <v>1</v>
      </c>
      <c r="B17" s="158" t="n">
        <v>30</v>
      </c>
      <c r="C17" s="159" t="n">
        <f aca="false" ca="false" dt2D="false" dtr="false" t="normal">1.04749494522173*B17-0.018725730342732*B17*B17+0.00011082005414225*B17*B17*B17+43.670453012901*(1-EXP(-0.246196276366746*B17^0.966659341971092))*EXP(0.0638669100921283*B17^0.437695537197651)</f>
        <v>75.44051884080548</v>
      </c>
      <c r="D17" s="160" t="n">
        <f aca="false" ca="false" dt2D="false" dtr="false" t="normal">99.88772-0.93136*B17+0.02395*B17*B17-0.000365956*B17^3+0.00000293273*B17^4-0.00000000960988*B17^5</f>
        <v>85.76309921599999</v>
      </c>
      <c r="E17" s="161" t="n">
        <f aca="false" ca="false" dt2D="false" dtr="false" t="normal">(-0.13412+0.83749*C17-0.00116*C17*C17+0.0000276728*C17*C17*C17)/100</f>
        <v>0.6832607070455491</v>
      </c>
      <c r="F17" s="162" t="n">
        <f aca="false" ca="false" dt2D="false" dtr="false" t="normal">A17*3600/(E17*840+(1-E17)*2256)</f>
        <v>2.79394029374981</v>
      </c>
      <c r="G17" s="163" t="n">
        <f aca="false" ca="false" dt2D="false" dtr="false" t="normal">F17/3.6</f>
        <v>0.7760945260416139</v>
      </c>
      <c r="H17" s="164" t="n">
        <f aca="false" ca="false" dt2D="false" dtr="false" t="normal">((1-C17/100)*F17*1000/18+C17/100*F17*1000/46)*(22.4/273.15*(273.15+D17))</f>
        <v>2470.6708153570717</v>
      </c>
      <c r="I17" s="165" t="n">
        <f aca="false" ca="false" dt2D="false" dtr="false" t="normal">F17/100*C17/0.7893+F17/100*(100-C17)</f>
        <v>3.3565979339577194</v>
      </c>
      <c r="J17" s="149" t="n">
        <f aca="false" ca="false" dt2D="false" dtr="false" t="normal">I17/60</f>
        <v>0.05594329889929532</v>
      </c>
      <c r="K17" s="166" t="n">
        <f aca="false" ca="false" dt2D="false" dtr="false" t="normal">I17/3.6</f>
        <v>0.9323883149882554</v>
      </c>
      <c r="L17" s="172" t="n">
        <f aca="false" ca="false" dt2D="false" dtr="false" t="normal">P17</f>
        <v>3.567771428571428</v>
      </c>
      <c r="M17" s="173" t="n">
        <f aca="false" ca="false" dt2D="false" dtr="false" t="normal">I17/L17</f>
        <v>0.9408108117794237</v>
      </c>
      <c r="N17" s="174" t="n">
        <f aca="false" ca="false" dt2D="false" dtr="false" t="normal">M17</f>
        <v>0.9408108117794237</v>
      </c>
      <c r="O17" s="154" t="n">
        <f aca="false" ca="false" dt2D="false" dtr="false" t="normal">(I17-N17)/N17+1</f>
        <v>3.567771428571428</v>
      </c>
      <c r="P17" s="175" t="n">
        <f aca="false" ca="false" dt2D="false" dtr="false" t="normal">'расчёт ФЧ по Т куба'!N8</f>
        <v>3.567771428571428</v>
      </c>
      <c r="Q17" s="156" t="n"/>
    </row>
    <row ht="15.75" outlineLevel="0" r="18">
      <c r="A18" s="140" t="n">
        <f aca="false" ca="false" dt2D="false" dtr="false" t="normal">Реал_Мощность</f>
        <v>1</v>
      </c>
      <c r="B18" s="141" t="n">
        <v>25</v>
      </c>
      <c r="C18" s="142" t="n">
        <f aca="false" ca="false" dt2D="false" dtr="false" t="normal">1.04749494522173*B18-0.018725730342732*B18*B18+0.00011082005414225*B18*B18*B18+43.670453012901*(1-EXP(-0.246196276366746*B18^0.966659341971092))*EXP(0.0638669100921283*B18^0.437695537197651)</f>
        <v>72.70161220492608</v>
      </c>
      <c r="D18" s="143" t="n">
        <f aca="false" ca="false" dt2D="false" dtr="false" t="normal">99.88772-0.93136*B18+0.02395*B18*B18-0.000365956*B18^3+0.00000293273*B18^4-0.00000000960988*B18^5</f>
        <v>86.906158671875</v>
      </c>
      <c r="E18" s="144" t="n">
        <f aca="false" ca="false" dt2D="false" dtr="false" t="normal">(-0.13412+0.83749*C18-0.00116*C18*C18+0.0000276728*C18*C18*C18)/100</f>
        <v>0.6525526509983014</v>
      </c>
      <c r="F18" s="145" t="n">
        <f aca="false" ca="false" dt2D="false" dtr="false" t="normal">A18*3600/(E18*840+(1-E18)*2256)</f>
        <v>2.702732233529372</v>
      </c>
      <c r="G18" s="146" t="n">
        <f aca="false" ca="false" dt2D="false" dtr="false" t="normal">F18/3.6</f>
        <v>0.7507589537581588</v>
      </c>
      <c r="H18" s="147" t="n">
        <f aca="false" ca="false" dt2D="false" dtr="false" t="normal">((1-C18/100)*F18*1000/18+C18/100*F18*1000/46)*(22.4/273.15*(273.15+D18))</f>
        <v>2471.5412592890434</v>
      </c>
      <c r="I18" s="148" t="n">
        <f aca="false" ca="false" dt2D="false" dtr="false" t="normal">F18/100*C18/0.7893+F18/100*(100-C18)</f>
        <v>3.2272612231155158</v>
      </c>
      <c r="J18" s="149" t="n">
        <f aca="false" ca="false" dt2D="false" dtr="false" t="normal">I18/60</f>
        <v>0.05378768705192526</v>
      </c>
      <c r="K18" s="150" t="n">
        <f aca="false" ca="false" dt2D="false" dtr="false" t="normal">I18/3.6</f>
        <v>0.8964614508654211</v>
      </c>
      <c r="L18" s="176" t="n">
        <f aca="false" ca="false" dt2D="false" dtr="false" t="normal">P18</f>
        <v>3.682502226179875</v>
      </c>
      <c r="M18" s="173" t="n">
        <f aca="false" ca="false" dt2D="false" dtr="false" t="normal">I18/L18</f>
        <v>0.8763772633108184</v>
      </c>
      <c r="N18" s="177" t="n">
        <f aca="false" ca="false" dt2D="false" dtr="false" t="normal">M18</f>
        <v>0.8763772633108184</v>
      </c>
      <c r="O18" s="154" t="n">
        <f aca="false" ca="false" dt2D="false" dtr="false" t="normal">(I18-N18)/N18+1</f>
        <v>3.6825022261798757</v>
      </c>
      <c r="P18" s="175" t="n">
        <f aca="false" ca="false" dt2D="false" dtr="false" t="normal">'расчёт ФЧ по Т куба'!N9</f>
        <v>3.682502226179875</v>
      </c>
      <c r="Q18" s="156" t="n"/>
      <c r="R18" s="178" t="n"/>
    </row>
    <row ht="15.75" outlineLevel="0" r="19">
      <c r="A19" s="157" t="n">
        <f aca="false" ca="false" dt2D="false" dtr="false" t="normal">Реал_Мощность</f>
        <v>1</v>
      </c>
      <c r="B19" s="158" t="n">
        <v>20</v>
      </c>
      <c r="C19" s="159" t="n">
        <f aca="false" ca="false" dt2D="false" dtr="false" t="normal">1.04749494522173*B19-0.018725730342732*B19*B19+0.00011082005414225*B19*B19*B19+43.670453012901*(1-EXP(-0.246196276366746*B19^0.966659341971092))*EXP(0.0638669100921283*B19^0.437695537197651)</f>
        <v>69.0527644337389</v>
      </c>
      <c r="D19" s="160" t="n">
        <f aca="false" ca="false" dt2D="false" dtr="false" t="normal">99.88772-0.93136*B19+0.02395*B19*B19-0.000365956*B19^3+0.00000293273*B19^4-0.00000000960988*B19^5</f>
        <v>88.351357184</v>
      </c>
      <c r="E19" s="161" t="n">
        <f aca="false" ca="false" dt2D="false" dtr="false" t="normal">(-0.13412+0.83749*C19-0.00116*C19*C19+0.0000276728*C19*C19*C19)/100</f>
        <v>0.6127730490699782</v>
      </c>
      <c r="F19" s="162" t="n">
        <f aca="false" ca="false" dt2D="false" dtr="false" t="normal">A19*3600/(E19*840+(1-E19)*2256)</f>
        <v>2.5930745155931243</v>
      </c>
      <c r="G19" s="163" t="n">
        <f aca="false" ca="false" dt2D="false" dtr="false" t="normal">F19/3.6</f>
        <v>0.7202984765536457</v>
      </c>
      <c r="H19" s="164" t="n">
        <f aca="false" ca="false" dt2D="false" dtr="false" t="normal">((1-C19/100)*F19*1000/18+C19/100*F19*1000/46)*(22.4/273.15*(273.15+D19))</f>
        <v>2475.6353419274596</v>
      </c>
      <c r="I19" s="165" t="n">
        <f aca="false" ca="false" dt2D="false" dtr="false" t="normal">F19/100*C19/0.7893+F19/100*(100-C19)</f>
        <v>3.0710641728628523</v>
      </c>
      <c r="J19" s="149" t="n">
        <f aca="false" ca="false" dt2D="false" dtr="false" t="normal">I19/60</f>
        <v>0.05118440288104754</v>
      </c>
      <c r="K19" s="166" t="n">
        <f aca="false" ca="false" dt2D="false" dtr="false" t="normal">I19/3.6</f>
        <v>0.8530733813507922</v>
      </c>
      <c r="L19" s="172" t="n">
        <f aca="false" ca="false" dt2D="false" dtr="false" t="normal">P19</f>
        <v>3.869503546099291</v>
      </c>
      <c r="M19" s="173" t="n">
        <f aca="false" ca="false" dt2D="false" dtr="false" t="normal">I19/L19</f>
        <v>0.7936584464326653</v>
      </c>
      <c r="N19" s="174" t="n">
        <f aca="false" ca="false" dt2D="false" dtr="false" t="normal">M19</f>
        <v>0.7936584464326653</v>
      </c>
      <c r="O19" s="154" t="n">
        <f aca="false" ca="false" dt2D="false" dtr="false" t="normal">(I19-N19)/N19+1</f>
        <v>3.869503546099291</v>
      </c>
      <c r="P19" s="175" t="n">
        <f aca="false" ca="false" dt2D="false" dtr="false" t="normal">'расчёт ФЧ по Т куба'!N10</f>
        <v>3.869503546099291</v>
      </c>
      <c r="Q19" s="156" t="n"/>
    </row>
    <row ht="15.75" outlineLevel="0" r="20">
      <c r="A20" s="140" t="n">
        <f aca="false" ca="false" dt2D="false" dtr="false" t="normal">Реал_Мощность</f>
        <v>1</v>
      </c>
      <c r="B20" s="141" t="n">
        <v>15</v>
      </c>
      <c r="C20" s="142" t="n">
        <f aca="false" ca="false" dt2D="false" dtr="false" t="normal">1.04749494522173*B20-0.018725730342732*B20*B20+0.00011082005414225*B20*B20*B20+43.670453012901*(1-EXP(-0.246196276366746*B20^0.966659341971092))*EXP(0.0638669100921283*B20^0.437695537197651)</f>
        <v>63.84878925590736</v>
      </c>
      <c r="D20" s="143" t="n">
        <f aca="false" ca="false" dt2D="false" dtr="false" t="normal">99.88772-0.93136*B20+0.02395*B20*B20-0.000365956*B20^3+0.00000293273*B20^4-0.00000000960988*B20^5</f>
        <v>90.21214045362501</v>
      </c>
      <c r="E20" s="144" t="n">
        <f aca="false" ca="false" dt2D="false" dtr="false" t="normal">(-0.13412+0.83749*C20-0.00116*C20*C20+0.0000276728*C20*C20*C20)/100</f>
        <v>0.5581262942339476</v>
      </c>
      <c r="F20" s="145" t="n">
        <f aca="false" ca="false" dt2D="false" dtr="false" t="normal">A20*3600/(E20*840+(1-E20)*2256)</f>
        <v>2.4561757400238724</v>
      </c>
      <c r="G20" s="146" t="n">
        <f aca="false" ca="false" dt2D="false" dtr="false" t="normal">F20/3.6</f>
        <v>0.6822710388955201</v>
      </c>
      <c r="H20" s="147" t="n">
        <f aca="false" ca="false" dt2D="false" dtr="false" t="normal">((1-C20/100)*F20*1000/18+C20/100*F20*1000/46)*(22.4/273.15*(273.15+D20))</f>
        <v>2485.8048361042315</v>
      </c>
      <c r="I20" s="148" t="n">
        <f aca="false" ca="false" dt2D="false" dtr="false" t="normal">F20/100*C20/0.7893+F20/100*(100-C20)</f>
        <v>2.8748097778433843</v>
      </c>
      <c r="J20" s="149" t="n">
        <f aca="false" ca="false" dt2D="false" dtr="false" t="normal">I20/60</f>
        <v>0.04791349629738974</v>
      </c>
      <c r="K20" s="150" t="n">
        <f aca="false" ca="false" dt2D="false" dtr="false" t="normal">I20/3.6</f>
        <v>0.7985582716231623</v>
      </c>
      <c r="L20" s="176" t="n">
        <f aca="false" ca="false" dt2D="false" dtr="false" t="normal">P20</f>
        <v>4.187776510832383</v>
      </c>
      <c r="M20" s="173" t="n">
        <f aca="false" ca="false" dt2D="false" dtr="false" t="normal">I20/L20</f>
        <v>0.6864764082818672</v>
      </c>
      <c r="N20" s="177" t="n">
        <f aca="false" ca="false" dt2D="false" dtr="false" t="normal">M20</f>
        <v>0.6864764082818672</v>
      </c>
      <c r="O20" s="154" t="n">
        <f aca="false" ca="false" dt2D="false" dtr="false" t="normal">(I20-N20)/N20+1</f>
        <v>4.187776510832383</v>
      </c>
      <c r="P20" s="175" t="n">
        <f aca="false" ca="false" dt2D="false" dtr="false" t="normal">'расчёт ФЧ по Т куба'!N11</f>
        <v>4.187776510832383</v>
      </c>
      <c r="Q20" s="156" t="n"/>
    </row>
    <row ht="15.75" outlineLevel="0" r="21">
      <c r="A21" s="157" t="n">
        <f aca="false" ca="false" dt2D="false" dtr="false" t="normal">Реал_Мощность</f>
        <v>1</v>
      </c>
      <c r="B21" s="158" t="n">
        <v>10</v>
      </c>
      <c r="C21" s="159" t="n">
        <f aca="false" ca="false" dt2D="false" dtr="false" t="normal">1.04749494522173*B21-0.018725730342732*B21*B21+0.00011082005414225*B21*B21*B21+43.670453012901*(1-EXP(-0.246196276366746*B21^0.966659341971092))*EXP(0.0638669100921283*B21^0.437695537197651)</f>
        <v>55.41331620958661</v>
      </c>
      <c r="D21" s="160" t="n">
        <f aca="false" ca="false" dt2D="false" dtr="false" t="normal">99.88772-0.93136*B21+0.02395*B21*B21-0.000365956*B21^3+0.00000293273*B21^4-0.00000000960988*B21^5</f>
        <v>92.63153031200001</v>
      </c>
      <c r="E21" s="161" t="n">
        <f aca="false" ca="false" dt2D="false" dtr="false" t="normal">(-0.13412+0.83749*C21-0.00116*C21*C21+0.0000276728*C21*C21*C21)/100</f>
        <v>0.4742068132043166</v>
      </c>
      <c r="F21" s="162" t="n">
        <f aca="false" ca="false" dt2D="false" dtr="false" t="normal">A21*3600/(E21*840+(1-E21)*2256)</f>
        <v>2.2719768999991903</v>
      </c>
      <c r="G21" s="163" t="n">
        <f aca="false" ca="false" dt2D="false" dtr="false" t="normal">F21/3.6</f>
        <v>0.6311046944442195</v>
      </c>
      <c r="H21" s="164" t="n">
        <f aca="false" ca="false" dt2D="false" dtr="false" t="normal">((1-C21/100)*F21*1000/18+C21/100*F21*1000/46)*(22.4/273.15*(273.15+D21))</f>
        <v>2509.100061097325</v>
      </c>
      <c r="I21" s="165" t="n">
        <f aca="false" ca="false" dt2D="false" dtr="false" t="normal">F21/100*C21/0.7893+F21/100*(100-C21)</f>
        <v>2.608055210679261</v>
      </c>
      <c r="J21" s="149" t="n">
        <f aca="false" ca="false" dt2D="false" dtr="false" t="normal">I21/60</f>
        <v>0.04346758684465435</v>
      </c>
      <c r="K21" s="166" t="n">
        <f aca="false" ca="false" dt2D="false" dtr="false" t="normal">I21/3.6</f>
        <v>0.7244597807442391</v>
      </c>
      <c r="L21" s="172" t="n">
        <f aca="false" ca="false" dt2D="false" dtr="false" t="normal">P21</f>
        <v>4.861988894497728</v>
      </c>
      <c r="M21" s="173" t="n">
        <f aca="false" ca="false" dt2D="false" dtr="false" t="normal">I21/L21</f>
        <v>0.5364173525017253</v>
      </c>
      <c r="N21" s="174" t="n">
        <f aca="false" ca="false" dt2D="false" dtr="false" t="normal">M21</f>
        <v>0.5364173525017253</v>
      </c>
      <c r="O21" s="154" t="n">
        <f aca="false" ca="false" dt2D="false" dtr="false" t="normal">(I21-N21)/N21+1</f>
        <v>4.861988894497728</v>
      </c>
      <c r="P21" s="175" t="n">
        <f aca="false" ca="false" dt2D="false" dtr="false" t="normal">'расчёт ФЧ по Т куба'!N12</f>
        <v>4.861988894497728</v>
      </c>
      <c r="Q21" s="156" t="n"/>
    </row>
    <row ht="15.75" outlineLevel="0" r="22">
      <c r="A22" s="140" t="n">
        <f aca="false" ca="false" dt2D="false" dtr="false" t="normal">Реал_Мощность</f>
        <v>1</v>
      </c>
      <c r="B22" s="141" t="n">
        <v>5</v>
      </c>
      <c r="C22" s="142" t="n">
        <f aca="false" ca="false" dt2D="false" dtr="false" t="normal">1.04749494522173*B22-0.018725730342732*B22*B22+0.00011082005414225*B22*B22*B22+43.670453012901*(1-EXP(-0.246196276366746*B22^0.966659341971092))*EXP(0.0638669100921283*B22^0.437695537197651)</f>
        <v>39.00139505268487</v>
      </c>
      <c r="D22" s="143" t="n">
        <f aca="false" ca="false" dt2D="false" dtr="false" t="normal">99.88772-0.93136*B22+0.02395*B22*B22-0.000365956*B22^3+0.00000293273*B22^4-0.00000000960988*B22^5</f>
        <v>95.785728425375</v>
      </c>
      <c r="E22" s="144" t="n">
        <f aca="false" ca="false" dt2D="false" dtr="false" t="normal">(-0.13412+0.83749*C22-0.00116*C22*C22+0.0000276728*C22*C22*C22)/100</f>
        <v>0.3240637110022839</v>
      </c>
      <c r="F22" s="145" t="n">
        <f aca="false" ca="false" dt2D="false" dtr="false" t="normal">A22*3600/(E22*840+(1-E22)*2256)</f>
        <v>2.0031986795836674</v>
      </c>
      <c r="G22" s="146" t="n">
        <f aca="false" ca="false" dt2D="false" dtr="false" t="normal">F22/3.6</f>
        <v>0.5564440776621298</v>
      </c>
      <c r="H22" s="147" t="n">
        <f aca="false" ca="false" dt2D="false" dtr="false" t="normal">((1-C22/100)*F22*1000/18+C22/100*F22*1000/46)*(22.4/273.15*(273.15+D22))</f>
        <v>2567.709961316628</v>
      </c>
      <c r="I22" s="148" t="n">
        <f aca="false" ca="false" dt2D="false" dtr="false" t="normal">F22/100*C22/0.7893+F22/100*(100-C22)</f>
        <v>2.21175655776885</v>
      </c>
      <c r="J22" s="149" t="n">
        <f aca="false" ca="false" dt2D="false" dtr="false" t="normal">I22/60</f>
        <v>0.0368626092961475</v>
      </c>
      <c r="K22" s="150" t="n">
        <f aca="false" ca="false" dt2D="false" dtr="false" t="normal">I22/3.6</f>
        <v>0.6143768216024583</v>
      </c>
      <c r="L22" s="176" t="n">
        <f aca="false" ca="false" dt2D="false" dtr="false" t="normal">P22</f>
        <v>6.900616438356164</v>
      </c>
      <c r="M22" s="173" t="n">
        <f aca="false" ca="false" dt2D="false" dtr="false" t="normal">I22/L22</f>
        <v>0.3205157941361722</v>
      </c>
      <c r="N22" s="177" t="n">
        <f aca="false" ca="false" dt2D="false" dtr="false" t="normal">M22</f>
        <v>0.3205157941361722</v>
      </c>
      <c r="O22" s="154" t="n">
        <f aca="false" ca="false" dt2D="false" dtr="false" t="normal">(I22-N22)/N22+1</f>
        <v>6.900616438356163</v>
      </c>
      <c r="P22" s="175" t="n">
        <f aca="false" ca="false" dt2D="false" dtr="false" t="normal">'расчёт ФЧ по Т куба'!N13</f>
        <v>6.900616438356164</v>
      </c>
      <c r="Q22" s="156" t="n"/>
    </row>
    <row ht="15.75" outlineLevel="0" r="23">
      <c r="A23" s="157" t="n">
        <f aca="false" ca="false" dt2D="false" dtr="false" t="normal">Реал_Мощность</f>
        <v>1</v>
      </c>
      <c r="B23" s="158" t="n">
        <v>0</v>
      </c>
      <c r="C23" s="159" t="n">
        <f aca="false" ca="false" dt2D="false" dtr="false" t="normal">1.04749494522173*B23-0.018725730342732*B23*B23+0.00011082005414225*B23*B23*B23+43.670453012901*(1-EXP(-0.246196276366746*B23^0.966659341971092))*EXP(0.0638669100921283*B23^0.437695537197651)</f>
        <v>0</v>
      </c>
      <c r="D23" s="160" t="n">
        <f aca="false" ca="false" dt2D="false" dtr="false" t="normal">99.88772-0.93136*B23+0.02395*B23*B23-0.000365956*B23^3+0.00000293273*B23^4-0.00000000960988*B23^5</f>
        <v>99.88772</v>
      </c>
      <c r="E23" s="161" t="n">
        <f aca="false" ca="false" dt2D="false" dtr="false" t="normal">(-0.13412+0.83749*C23-0.00116*C23*C23+0.0000276728*C23*C23*C23)/100</f>
        <v>-0.0013411999999999999</v>
      </c>
      <c r="F23" s="179" t="n">
        <f aca="false" ca="false" dt2D="false" dtr="false" t="normal">A23*3600/(E23*840+(1-E23)*2256)</f>
        <v>1.5944024856998362</v>
      </c>
      <c r="G23" s="180" t="n">
        <f aca="false" ca="false" dt2D="false" dtr="false" t="normal">F23/3.6</f>
        <v>0.4428895793610656</v>
      </c>
      <c r="H23" s="181" t="n">
        <f aca="false" ca="false" dt2D="false" dtr="false" t="normal">((1-C23/100)*F23*1000/18+C23/100*F23*1000/46)*(22.4/273.15*(273.15+D23))</f>
        <v>2709.7237585825264</v>
      </c>
      <c r="I23" s="165" t="n">
        <f aca="false" ca="false" dt2D="false" dtr="false" t="normal">F23/100*C23/0.7893+F23/100*(100-C23)</f>
        <v>1.5944024856998362</v>
      </c>
      <c r="J23" s="149" t="n">
        <f aca="false" ca="false" dt2D="false" dtr="false" t="normal">I23/60</f>
        <v>0.026573374761663937</v>
      </c>
      <c r="K23" s="166" t="n">
        <f aca="false" ca="false" dt2D="false" dtr="false" t="normal">I23/3.6</f>
        <v>0.4428895793610656</v>
      </c>
      <c r="L23" s="172" t="n">
        <f aca="false" ca="false" dt2D="false" dtr="false" t="normal">P23</f>
        <v>25.584785276073625</v>
      </c>
      <c r="M23" s="173" t="n">
        <f aca="false" ca="false" dt2D="false" dtr="false" t="normal">I23/L23</f>
        <v>0.06231838448106458</v>
      </c>
      <c r="N23" s="174" t="n">
        <f aca="false" ca="false" dt2D="false" dtr="false" t="normal">M23</f>
        <v>0.06231838448106458</v>
      </c>
      <c r="O23" s="154" t="n">
        <f aca="false" ca="false" dt2D="false" dtr="false" t="normal">(I23-N23)/N23+1</f>
        <v>25.584785276073625</v>
      </c>
      <c r="P23" s="175" t="n">
        <f aca="false" ca="false" dt2D="false" dtr="false" t="normal">'расчёт ФЧ по Т куба'!N14</f>
        <v>25.584785276073625</v>
      </c>
      <c r="Q23" s="156" t="n"/>
    </row>
    <row outlineLevel="0" r="24">
      <c r="L24" s="100" t="s">
        <v>45</v>
      </c>
    </row>
    <row outlineLevel="0" r="30">
      <c r="K30" s="100" t="n"/>
    </row>
  </sheetData>
  <mergeCells count="10">
    <mergeCell ref="L1:P1"/>
    <mergeCell ref="N2:O2"/>
    <mergeCell ref="I2:K2"/>
    <mergeCell ref="L2:M2"/>
    <mergeCell ref="F2:G2"/>
    <mergeCell ref="A1:K1"/>
    <mergeCell ref="E2:E3"/>
    <mergeCell ref="A2:A3"/>
    <mergeCell ref="C2:C3"/>
    <mergeCell ref="B2:B3"/>
  </mergeCells>
  <pageMargins bottom="0.75" footer="0.300000011920929" header="0.300000011920929" left="0.700000047683716" right="0.700000047683716" top="0.75"/>
  <drawing r:id="rId1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22394709699837" defaultRowHeight="12" zeroHeight="false"/>
  <sheetData>
    <row outlineLevel="0" r="1">
      <c r="A1" s="0" t="n"/>
    </row>
  </sheetData>
  <pageMargins bottom="0.75" footer="0.300000011920929" header="0.300000011920929" left="0.700000047683716" right="0.700000047683716" top="0.75"/>
  <drawing r:id="rId1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A37"/>
  <sheetViews>
    <sheetView showZeros="true" workbookViewId="0"/>
  </sheetViews>
  <sheetFormatPr baseColWidth="8" customHeight="false" defaultColWidth="10.0000003383324" defaultRowHeight="15" zeroHeight="false"/>
  <cols>
    <col customWidth="true" max="1" min="1" outlineLevel="0" style="182" width="14.9296869224561"/>
    <col customWidth="true" max="2" min="2" outlineLevel="0" style="0" width="13.988281181937"/>
    <col customWidth="true" max="3" min="3" outlineLevel="0" style="183" width="13.8554694894412"/>
    <col customWidth="true" hidden="true" max="4" min="4" outlineLevel="0" style="183" width="11.0273438524248"/>
    <col customWidth="true" max="5" min="5" outlineLevel="0" style="183" width="12.9140623955927"/>
    <col customWidth="true" hidden="true" max="6" min="6" outlineLevel="0" style="183" width="13.5859376889903"/>
    <col customWidth="true" hidden="true" max="7" min="7" outlineLevel="0" style="183" width="17.7539054973427"/>
    <col customWidth="true" max="8" min="8" outlineLevel="0" style="182" width="10.7617191141038"/>
    <col customWidth="true" max="10" min="9" outlineLevel="0" style="0" width="14.1249999365627"/>
    <col customWidth="true" max="11" min="11" outlineLevel="0" style="0" width="12.9140623955927"/>
    <col customWidth="true" max="12" min="12" outlineLevel="0" style="183" width="24.8867190506665"/>
    <col customWidth="true" hidden="true" max="13" min="13" outlineLevel="0" style="184" width="10.2226561898667"/>
    <col customWidth="true" max="14" min="14" outlineLevel="0" style="184" width="9.14453101805731"/>
    <col customWidth="true" max="15" min="15" outlineLevel="0" style="0" width="10.0859374352411"/>
    <col bestFit="true" customWidth="true" max="16" min="16" outlineLevel="0" style="100" width="9.14453101805731"/>
    <col customWidth="true" max="17" min="17" outlineLevel="0" style="0" width="11.296874976211"/>
    <col customWidth="true" max="18" min="18" outlineLevel="0" style="100" width="11.296874976211"/>
    <col customWidth="true" max="19" min="19" outlineLevel="0" style="100" width="11.9726566550737"/>
  </cols>
  <sheetData>
    <row customHeight="true" ht="108.75" outlineLevel="0" r="1">
      <c r="A1" s="185" t="s">
        <v>46</v>
      </c>
      <c r="B1" s="186" t="s"/>
      <c r="C1" s="187" t="s">
        <v>47</v>
      </c>
      <c r="D1" s="188" t="s"/>
      <c r="E1" s="187" t="s">
        <v>48</v>
      </c>
      <c r="F1" s="188" t="s"/>
      <c r="G1" s="189" t="s">
        <v>49</v>
      </c>
      <c r="H1" s="190" t="s">
        <v>50</v>
      </c>
      <c r="I1" s="191" t="s">
        <v>51</v>
      </c>
      <c r="J1" s="191" t="s">
        <v>52</v>
      </c>
      <c r="K1" s="190" t="s">
        <v>53</v>
      </c>
      <c r="L1" s="192" t="s">
        <v>54</v>
      </c>
      <c r="M1" s="190" t="s">
        <v>55</v>
      </c>
      <c r="N1" s="193" t="s">
        <v>56</v>
      </c>
      <c r="O1" s="194" t="s">
        <v>57</v>
      </c>
    </row>
    <row customHeight="true" ht="16.5" outlineLevel="0" r="2">
      <c r="A2" s="195" t="s">
        <v>58</v>
      </c>
      <c r="B2" s="196" t="s">
        <v>59</v>
      </c>
      <c r="C2" s="197" t="s">
        <v>60</v>
      </c>
      <c r="D2" s="197" t="s">
        <v>61</v>
      </c>
      <c r="E2" s="197" t="s">
        <v>58</v>
      </c>
      <c r="F2" s="197" t="s">
        <v>62</v>
      </c>
      <c r="G2" s="197" t="s">
        <v>63</v>
      </c>
      <c r="H2" s="198" t="s">
        <v>64</v>
      </c>
      <c r="I2" s="199" t="n">
        <v>750</v>
      </c>
      <c r="J2" s="199" t="n">
        <v>8</v>
      </c>
      <c r="K2" s="200" t="s">
        <v>64</v>
      </c>
      <c r="L2" s="201" t="n">
        <v>2.2</v>
      </c>
      <c r="M2" s="202" t="n"/>
      <c r="N2" s="203" t="s"/>
      <c r="O2" s="204" t="s"/>
    </row>
    <row ht="15.75" outlineLevel="0" r="3">
      <c r="A3" s="205" t="s"/>
      <c r="B3" s="206" t="s"/>
      <c r="C3" s="207" t="s"/>
      <c r="D3" s="207" t="s"/>
      <c r="E3" s="207" t="s"/>
      <c r="F3" s="207" t="s"/>
      <c r="G3" s="207" t="s"/>
      <c r="H3" s="208" t="s"/>
      <c r="I3" s="209" t="s">
        <v>65</v>
      </c>
      <c r="J3" s="210" t="n"/>
      <c r="K3" s="211" t="s"/>
      <c r="L3" s="212" t="s"/>
      <c r="M3" s="213" t="s"/>
      <c r="N3" s="214" t="s"/>
      <c r="O3" s="215" t="s"/>
    </row>
    <row ht="18.8500003814697" outlineLevel="0" r="4">
      <c r="A4" s="216" t="n">
        <v>97.2</v>
      </c>
      <c r="B4" s="216" t="n">
        <v>95.57</v>
      </c>
      <c r="C4" s="217" t="n">
        <f aca="false" ca="false" dt2D="false" dtr="false" t="normal">A4</f>
        <v>97.2</v>
      </c>
      <c r="D4" s="217" t="n">
        <f aca="false" ca="false" dt2D="false" dtr="false" t="normal">B4</f>
        <v>95.57</v>
      </c>
      <c r="E4" s="218" t="n">
        <v>50</v>
      </c>
      <c r="F4" s="219" t="n">
        <v>42.42</v>
      </c>
      <c r="G4" s="220" t="n">
        <v>75.23</v>
      </c>
      <c r="H4" s="221" t="n">
        <v>82.725</v>
      </c>
      <c r="I4" s="222" t="n">
        <f aca="false" ca="false" dt2D="false" dtr="false" t="normal">(I2-760)*0.034</f>
        <v>-0.34</v>
      </c>
      <c r="J4" s="223" t="n">
        <f aca="false" ca="false" dt2D="false" dtr="false" t="normal">J2*0.034</f>
        <v>0.272</v>
      </c>
      <c r="K4" s="221" t="n">
        <f aca="false" ca="false" dt2D="false" dtr="false" t="normal">H4+I4+J4</f>
        <v>82.657</v>
      </c>
      <c r="L4" s="224" t="n">
        <f aca="false" ca="false" dt2D="false" dtr="false" t="normal">L2</f>
        <v>2.2</v>
      </c>
      <c r="M4" s="225" t="n">
        <f aca="false" ca="false" dt2D="false" dtr="false" t="normal">(D4-F4)/(G4-F4)</f>
        <v>1.6199329472721729</v>
      </c>
      <c r="N4" s="226" t="n">
        <f aca="false" ca="false" dt2D="false" dtr="false" t="normal">M4*L2</f>
        <v>3.5638524839987804</v>
      </c>
      <c r="O4" s="227" t="n">
        <f aca="false" ca="false" dt2D="false" dtr="false" t="normal">'генер. спирт. пара'!M13</f>
        <v>1.0371094792647262</v>
      </c>
    </row>
    <row ht="15.75" outlineLevel="0" r="5">
      <c r="A5" s="228" t="s">
        <v>66</v>
      </c>
      <c r="B5" s="229" t="s"/>
      <c r="C5" s="225" t="n">
        <f aca="false" ca="false" dt2D="false" dtr="false" t="normal">A4</f>
        <v>97.2</v>
      </c>
      <c r="D5" s="217" t="n">
        <f aca="false" ca="false" dt2D="false" dtr="false" t="normal">B4</f>
        <v>95.57</v>
      </c>
      <c r="E5" s="230" t="n">
        <v>45</v>
      </c>
      <c r="F5" s="231" t="n">
        <v>37.81</v>
      </c>
      <c r="G5" s="232" t="n">
        <v>75.96</v>
      </c>
      <c r="H5" s="233" t="n">
        <v>83.419</v>
      </c>
      <c r="I5" s="234" t="n"/>
      <c r="J5" s="235" t="s"/>
      <c r="K5" s="233" t="n">
        <f aca="false" ca="false" dt2D="false" dtr="false" t="normal">H5+I4+J4</f>
        <v>83.351</v>
      </c>
      <c r="L5" s="224" t="n">
        <f aca="false" ca="false" dt2D="false" dtr="false" t="normal">L4</f>
        <v>2.2</v>
      </c>
      <c r="M5" s="225" t="n">
        <f aca="false" ca="false" dt2D="false" dtr="false" t="normal">(D5-F5)/(G5-F5)</f>
        <v>1.5140235910878115</v>
      </c>
      <c r="N5" s="226" t="n">
        <f aca="false" ca="false" dt2D="false" dtr="false" t="normal">M5*L4</f>
        <v>3.3308519003931853</v>
      </c>
      <c r="O5" s="227" t="n">
        <f aca="false" ca="false" dt2D="false" dtr="false" t="normal">'генер. спирт. пара'!M14</f>
        <v>1.0901689106100176</v>
      </c>
    </row>
    <row ht="15.75" outlineLevel="0" r="6">
      <c r="A6" s="236" t="s"/>
      <c r="B6" s="237" t="s"/>
      <c r="C6" s="225" t="n">
        <f aca="false" ca="false" dt2D="false" dtr="false" t="normal">A4</f>
        <v>97.2</v>
      </c>
      <c r="D6" s="225" t="n">
        <f aca="false" ca="false" dt2D="false" dtr="false" t="normal">B4</f>
        <v>95.57</v>
      </c>
      <c r="E6" s="218" t="n">
        <v>40</v>
      </c>
      <c r="F6" s="219" t="n">
        <v>33.3</v>
      </c>
      <c r="G6" s="238" t="n">
        <v>72.62</v>
      </c>
      <c r="H6" s="239" t="n">
        <v>84.094</v>
      </c>
      <c r="I6" s="240" t="s"/>
      <c r="J6" s="241" t="s"/>
      <c r="K6" s="239" t="n">
        <f aca="false" ca="false" dt2D="false" dtr="false" t="normal">H6+I4+J4</f>
        <v>84.026</v>
      </c>
      <c r="L6" s="224" t="n">
        <f aca="false" ca="false" dt2D="false" dtr="false" t="normal">L5</f>
        <v>2.2</v>
      </c>
      <c r="M6" s="225" t="n">
        <f aca="false" ca="false" dt2D="false" dtr="false" t="normal">(D6-F6)/(G6-F6)</f>
        <v>1.5836724313326547</v>
      </c>
      <c r="N6" s="226" t="n">
        <f aca="false" ca="false" dt2D="false" dtr="false" t="normal">M6*L5</f>
        <v>3.4840793489318407</v>
      </c>
      <c r="O6" s="227" t="n">
        <f aca="false" ca="false" dt2D="false" dtr="false" t="normal">'генер. спирт. пара'!M15</f>
        <v>1.020445918472613</v>
      </c>
    </row>
    <row ht="15.75" outlineLevel="0" r="7">
      <c r="A7" s="236" t="s"/>
      <c r="B7" s="237" t="s"/>
      <c r="C7" s="225" t="n">
        <f aca="false" ca="false" dt2D="false" dtr="false" t="normal">A4</f>
        <v>97.2</v>
      </c>
      <c r="D7" s="225" t="n">
        <f aca="false" ca="false" dt2D="false" dtr="false" t="normal">B4</f>
        <v>95.57</v>
      </c>
      <c r="E7" s="230" t="n">
        <v>35</v>
      </c>
      <c r="F7" s="231" t="n">
        <v>28.9</v>
      </c>
      <c r="G7" s="232" t="n">
        <v>70.75</v>
      </c>
      <c r="H7" s="233" t="n">
        <v>84.819</v>
      </c>
      <c r="I7" s="240" t="s"/>
      <c r="J7" s="241" t="s"/>
      <c r="K7" s="233" t="n">
        <f aca="false" ca="false" dt2D="false" dtr="false" t="normal">H7+I4+J4</f>
        <v>84.751</v>
      </c>
      <c r="L7" s="224" t="n">
        <f aca="false" ca="false" dt2D="false" dtr="false" t="normal">L6</f>
        <v>2.2</v>
      </c>
      <c r="M7" s="225" t="n">
        <f aca="false" ca="false" dt2D="false" dtr="false" t="normal">(D7-F7)/(G7-F7)</f>
        <v>1.593070489844683</v>
      </c>
      <c r="N7" s="226" t="n">
        <f aca="false" ca="false" dt2D="false" dtr="false" t="normal">M7*L6</f>
        <v>3.5047550776583027</v>
      </c>
      <c r="O7" s="227" t="n">
        <f aca="false" ca="false" dt2D="false" dtr="false" t="normal">'генер. спирт. пара'!M16</f>
        <v>0.9886073133805169</v>
      </c>
    </row>
    <row ht="15.75" outlineLevel="0" r="8">
      <c r="A8" s="236" t="s"/>
      <c r="B8" s="237" t="s"/>
      <c r="C8" s="225" t="n">
        <f aca="false" ca="false" dt2D="false" dtr="false" t="normal">A4</f>
        <v>97.2</v>
      </c>
      <c r="D8" s="225" t="n">
        <f aca="false" ca="false" dt2D="false" dtr="false" t="normal">B4</f>
        <v>95.57</v>
      </c>
      <c r="E8" s="218" t="n">
        <v>30</v>
      </c>
      <c r="F8" s="219" t="n">
        <v>24.62</v>
      </c>
      <c r="G8" s="238" t="n">
        <v>68.37</v>
      </c>
      <c r="H8" s="239" t="n">
        <v>85.795</v>
      </c>
      <c r="I8" s="240" t="s"/>
      <c r="J8" s="241" t="s"/>
      <c r="K8" s="239" t="n">
        <f aca="false" ca="false" dt2D="false" dtr="false" t="normal">H8+I4+J4</f>
        <v>85.727</v>
      </c>
      <c r="L8" s="224" t="n">
        <f aca="false" ca="false" dt2D="false" dtr="false" t="normal">L7</f>
        <v>2.2</v>
      </c>
      <c r="M8" s="225" t="n">
        <f aca="false" ca="false" dt2D="false" dtr="false" t="normal">(D8-F8)/(G8-F8)</f>
        <v>1.6217142857142854</v>
      </c>
      <c r="N8" s="226" t="n">
        <f aca="false" ca="false" dt2D="false" dtr="false" t="normal">M8*L7</f>
        <v>3.567771428571428</v>
      </c>
      <c r="O8" s="227" t="n">
        <f aca="false" ca="false" dt2D="false" dtr="false" t="normal">'генер. спирт. пара'!M17</f>
        <v>0.9408108117794237</v>
      </c>
    </row>
    <row ht="15.75" outlineLevel="0" r="9">
      <c r="A9" s="236" t="s"/>
      <c r="B9" s="237" t="s"/>
      <c r="C9" s="225" t="n">
        <f aca="false" ca="false" dt2D="false" dtr="false" t="normal">A4</f>
        <v>97.2</v>
      </c>
      <c r="D9" s="225" t="n">
        <f aca="false" ca="false" dt2D="false" dtr="false" t="normal">B4</f>
        <v>95.57</v>
      </c>
      <c r="E9" s="230" t="n">
        <v>25</v>
      </c>
      <c r="F9" s="231" t="n">
        <v>20.38</v>
      </c>
      <c r="G9" s="232" t="n">
        <v>65.3</v>
      </c>
      <c r="H9" s="233" t="n">
        <v>86.884</v>
      </c>
      <c r="I9" s="240" t="s"/>
      <c r="J9" s="241" t="s"/>
      <c r="K9" s="233" t="n">
        <f aca="false" ca="false" dt2D="false" dtr="false" t="normal">H9+I4+J4</f>
        <v>86.816</v>
      </c>
      <c r="L9" s="224" t="n">
        <f aca="false" ca="false" dt2D="false" dtr="false" t="normal">L8</f>
        <v>2.2</v>
      </c>
      <c r="M9" s="225" t="n">
        <f aca="false" ca="false" dt2D="false" dtr="false" t="normal">(D9-F9)/(G9-F9)</f>
        <v>1.6738646482635795</v>
      </c>
      <c r="N9" s="226" t="n">
        <f aca="false" ca="false" dt2D="false" dtr="false" t="normal">M9*L8</f>
        <v>3.682502226179875</v>
      </c>
      <c r="O9" s="227" t="n">
        <f aca="false" ca="false" dt2D="false" dtr="false" t="normal">'генер. спирт. пара'!M18</f>
        <v>0.8763772633108184</v>
      </c>
    </row>
    <row ht="15.75" outlineLevel="0" r="10">
      <c r="A10" s="236" t="s"/>
      <c r="B10" s="237" t="s"/>
      <c r="C10" s="225" t="n">
        <f aca="false" ca="false" dt2D="false" dtr="false" t="normal">A4</f>
        <v>97.2</v>
      </c>
      <c r="D10" s="225" t="n">
        <f aca="false" ca="false" dt2D="false" dtr="false" t="normal">B4</f>
        <v>95.57</v>
      </c>
      <c r="E10" s="218" t="n">
        <v>20</v>
      </c>
      <c r="F10" s="219" t="n">
        <v>16.21</v>
      </c>
      <c r="G10" s="238" t="n">
        <v>61.33</v>
      </c>
      <c r="H10" s="239" t="n">
        <v>88.216</v>
      </c>
      <c r="I10" s="240" t="s"/>
      <c r="J10" s="241" t="s"/>
      <c r="K10" s="239" t="n">
        <f aca="false" ca="false" dt2D="false" dtr="false" t="normal">H10+I4+J4</f>
        <v>88.148</v>
      </c>
      <c r="L10" s="224" t="n">
        <f aca="false" ca="false" dt2D="false" dtr="false" t="normal">L9</f>
        <v>2.2</v>
      </c>
      <c r="M10" s="225" t="n">
        <f aca="false" ca="false" dt2D="false" dtr="false" t="normal">(D10-F10)/(G10-F10)</f>
        <v>1.7588652482269502</v>
      </c>
      <c r="N10" s="226" t="n">
        <f aca="false" ca="false" dt2D="false" dtr="false" t="normal">M10*L9</f>
        <v>3.869503546099291</v>
      </c>
      <c r="O10" s="227" t="n">
        <f aca="false" ca="false" dt2D="false" dtr="false" t="normal">'генер. спирт. пара'!M19</f>
        <v>0.7936584464326653</v>
      </c>
    </row>
    <row ht="15.75" outlineLevel="0" r="11">
      <c r="A11" s="236" t="s"/>
      <c r="B11" s="237" t="s"/>
      <c r="C11" s="225" t="n">
        <f aca="false" ca="false" dt2D="false" dtr="false" t="normal">A4</f>
        <v>97.2</v>
      </c>
      <c r="D11" s="225" t="n">
        <f aca="false" ca="false" dt2D="false" dtr="false" t="normal">B4</f>
        <v>95.57</v>
      </c>
      <c r="E11" s="230" t="n">
        <v>15</v>
      </c>
      <c r="F11" s="231" t="n">
        <v>12.1</v>
      </c>
      <c r="G11" s="232" t="n">
        <v>55.95</v>
      </c>
      <c r="H11" s="233" t="n">
        <v>90.422</v>
      </c>
      <c r="I11" s="240" t="s"/>
      <c r="J11" s="241" t="s"/>
      <c r="K11" s="233" t="n">
        <f aca="false" ca="false" dt2D="false" dtr="false" t="normal">H11+I4+J4</f>
        <v>90.354</v>
      </c>
      <c r="L11" s="224" t="n">
        <f aca="false" ca="false" dt2D="false" dtr="false" t="normal">L10</f>
        <v>2.2</v>
      </c>
      <c r="M11" s="225" t="n">
        <f aca="false" ca="false" dt2D="false" dtr="false" t="normal">(D11-F11)/(G11-F11)</f>
        <v>1.9035347776510831</v>
      </c>
      <c r="N11" s="226" t="n">
        <f aca="false" ca="false" dt2D="false" dtr="false" t="normal">M11*L10</f>
        <v>4.187776510832383</v>
      </c>
      <c r="O11" s="227" t="n">
        <f aca="false" ca="false" dt2D="false" dtr="false" t="normal">'генер. спирт. пара'!M20</f>
        <v>0.6864764082818672</v>
      </c>
    </row>
    <row ht="15.75" outlineLevel="0" r="12">
      <c r="A12" s="236" t="s"/>
      <c r="B12" s="237" t="s"/>
      <c r="C12" s="225" t="n">
        <f aca="false" ca="false" dt2D="false" dtr="false" t="normal">A4</f>
        <v>97.2</v>
      </c>
      <c r="D12" s="225" t="n">
        <f aca="false" ca="false" dt2D="false" dtr="false" t="normal">B4</f>
        <v>95.57</v>
      </c>
      <c r="E12" s="218" t="n">
        <v>10</v>
      </c>
      <c r="F12" s="219" t="n">
        <v>8.01</v>
      </c>
      <c r="G12" s="238" t="n">
        <v>47.63</v>
      </c>
      <c r="H12" s="239" t="n">
        <v>92.589</v>
      </c>
      <c r="I12" s="240" t="s"/>
      <c r="J12" s="241" t="s"/>
      <c r="K12" s="239" t="n">
        <f aca="false" ca="false" dt2D="false" dtr="false" t="normal">H12+I4+J4</f>
        <v>92.521</v>
      </c>
      <c r="L12" s="224" t="n">
        <f aca="false" ca="false" dt2D="false" dtr="false" t="normal">L11</f>
        <v>2.2</v>
      </c>
      <c r="M12" s="225" t="n">
        <f aca="false" ca="false" dt2D="false" dtr="false" t="normal">(D12-F12)/(G12-F12)</f>
        <v>2.2099949520444215</v>
      </c>
      <c r="N12" s="226" t="n">
        <f aca="false" ca="false" dt2D="false" dtr="false" t="normal">M12*L11</f>
        <v>4.861988894497728</v>
      </c>
      <c r="O12" s="227" t="n">
        <f aca="false" ca="false" dt2D="false" dtr="false" t="normal">'генер. спирт. пара'!M21</f>
        <v>0.5364173525017253</v>
      </c>
    </row>
    <row ht="15.75" outlineLevel="0" r="13">
      <c r="A13" s="236" t="s"/>
      <c r="B13" s="237" t="s"/>
      <c r="C13" s="225" t="n">
        <f aca="false" ca="false" dt2D="false" dtr="false" t="normal">A4</f>
        <v>97.2</v>
      </c>
      <c r="D13" s="225" t="n">
        <f aca="false" ca="false" dt2D="false" dtr="false" t="normal">B4</f>
        <v>95.57</v>
      </c>
      <c r="E13" s="230" t="n">
        <v>5</v>
      </c>
      <c r="F13" s="231" t="n">
        <v>3.98</v>
      </c>
      <c r="G13" s="232" t="n">
        <v>33.18</v>
      </c>
      <c r="H13" s="233" t="n">
        <v>95.816</v>
      </c>
      <c r="I13" s="240" t="s"/>
      <c r="J13" s="241" t="s"/>
      <c r="K13" s="233" t="n">
        <f aca="false" ca="false" dt2D="false" dtr="false" t="normal">H13+I4+J4</f>
        <v>95.748</v>
      </c>
      <c r="L13" s="224" t="n">
        <f aca="false" ca="false" dt2D="false" dtr="false" t="normal">L12</f>
        <v>2.2</v>
      </c>
      <c r="M13" s="225" t="n">
        <f aca="false" ca="false" dt2D="false" dtr="false" t="normal">(D13-F13)/(G13-F13)</f>
        <v>3.136643835616438</v>
      </c>
      <c r="N13" s="226" t="n">
        <f aca="false" ca="false" dt2D="false" dtr="false" t="normal">M13*L12</f>
        <v>6.900616438356164</v>
      </c>
      <c r="O13" s="227" t="n">
        <f aca="false" ca="false" dt2D="false" dtr="false" t="normal">'генер. спирт. пара'!M22</f>
        <v>0.3205157941361722</v>
      </c>
    </row>
    <row ht="15.75" outlineLevel="0" r="14">
      <c r="A14" s="242" t="s"/>
      <c r="B14" s="243" t="s"/>
      <c r="C14" s="225" t="n">
        <f aca="false" ca="false" dt2D="false" dtr="false" t="normal">A4</f>
        <v>97.2</v>
      </c>
      <c r="D14" s="225" t="n">
        <f aca="false" ca="false" dt2D="false" dtr="false" t="normal">B4</f>
        <v>95.57</v>
      </c>
      <c r="E14" s="218" t="n">
        <v>1</v>
      </c>
      <c r="F14" s="219" t="n">
        <v>0.79</v>
      </c>
      <c r="G14" s="244" t="n">
        <v>8.94</v>
      </c>
      <c r="H14" s="245" t="n">
        <v>99.006</v>
      </c>
      <c r="I14" s="246" t="s"/>
      <c r="J14" s="247" t="s"/>
      <c r="K14" s="245" t="n">
        <f aca="false" ca="false" dt2D="false" dtr="false" t="normal">H14+I4+J4</f>
        <v>98.938</v>
      </c>
      <c r="L14" s="248" t="n">
        <f aca="false" ca="false" dt2D="false" dtr="false" t="normal">L13</f>
        <v>2.2</v>
      </c>
      <c r="M14" s="225" t="n">
        <f aca="false" ca="false" dt2D="false" dtr="false" t="normal">(D14-F14)/(G14-F14)</f>
        <v>11.629447852760737</v>
      </c>
      <c r="N14" s="226" t="n">
        <f aca="false" ca="false" dt2D="false" dtr="false" t="normal">M14*L13</f>
        <v>25.584785276073625</v>
      </c>
      <c r="O14" s="227" t="n">
        <f aca="false" ca="false" dt2D="false" dtr="false" t="normal">'генер. спирт. пара'!M23</f>
        <v>0.06231838448106458</v>
      </c>
    </row>
    <row outlineLevel="0" r="16">
      <c r="A16" s="183" t="n"/>
      <c r="B16" s="83" t="n"/>
      <c r="C16" s="182" t="n"/>
      <c r="D16" s="182" t="n"/>
      <c r="E16" s="37" t="n"/>
      <c r="F16" s="37" t="n"/>
      <c r="G16" s="37" t="n"/>
      <c r="H16" s="249" t="n"/>
      <c r="I16" s="183" t="n"/>
      <c r="J16" s="184" t="n"/>
      <c r="K16" s="184" t="n"/>
      <c r="L16" s="184" t="n"/>
      <c r="M16" s="184" t="n"/>
      <c r="N16" s="37" t="n"/>
      <c r="O16" s="37" t="n"/>
    </row>
    <row outlineLevel="0" r="17">
      <c r="A17" s="183" t="n"/>
      <c r="B17" s="83" t="n"/>
      <c r="C17" s="182" t="n"/>
      <c r="D17" s="182" t="n"/>
      <c r="E17" s="37" t="n"/>
      <c r="F17" s="37" t="n"/>
      <c r="G17" s="37" t="n"/>
      <c r="H17" s="249" t="n"/>
      <c r="I17" s="183" t="n"/>
      <c r="J17" s="184" t="n"/>
      <c r="K17" s="184" t="n"/>
      <c r="L17" s="184" t="n"/>
      <c r="M17" s="184" t="n"/>
      <c r="N17" s="37" t="n"/>
      <c r="O17" s="37" t="n"/>
    </row>
    <row outlineLevel="0" r="18">
      <c r="A18" s="183" t="n"/>
      <c r="B18" s="250" t="s">
        <v>67</v>
      </c>
      <c r="C18" s="182" t="n"/>
      <c r="D18" s="182" t="n"/>
      <c r="E18" s="37" t="n"/>
      <c r="F18" s="37" t="n"/>
      <c r="G18" s="37" t="n"/>
      <c r="H18" s="249" t="n"/>
      <c r="I18" s="183" t="n"/>
      <c r="J18" s="184" t="n"/>
      <c r="K18" s="184" t="n"/>
      <c r="L18" s="184" t="n"/>
      <c r="M18" s="184" t="n"/>
      <c r="N18" s="37" t="n"/>
      <c r="O18" s="37" t="n"/>
    </row>
    <row outlineLevel="0" r="19">
      <c r="A19" s="183" t="n"/>
      <c r="B19" s="250" t="s">
        <v>68</v>
      </c>
      <c r="C19" s="182" t="n"/>
      <c r="D19" s="182" t="n"/>
      <c r="E19" s="37" t="n"/>
      <c r="F19" s="37" t="n"/>
      <c r="G19" s="37" t="n"/>
      <c r="H19" s="249" t="n"/>
      <c r="I19" s="183" t="n"/>
      <c r="J19" s="184" t="n"/>
      <c r="K19" s="184" t="n"/>
      <c r="L19" s="184" t="n"/>
      <c r="M19" s="184" t="n"/>
      <c r="N19" s="37" t="n"/>
      <c r="O19" s="37" t="n"/>
    </row>
    <row outlineLevel="0" r="20">
      <c r="A20" s="37" t="n"/>
      <c r="B20" s="37" t="n"/>
      <c r="C20" s="183" t="n"/>
      <c r="D20" s="183" t="n"/>
      <c r="E20" s="182" t="n"/>
      <c r="F20" s="182" t="n"/>
      <c r="G20" s="182" t="n"/>
      <c r="H20" s="37" t="n"/>
      <c r="I20" s="37" t="n"/>
      <c r="J20" s="249" t="n"/>
      <c r="K20" s="249" t="n"/>
      <c r="L20" s="184" t="n"/>
      <c r="M20" s="184" t="n"/>
      <c r="N20" s="37" t="n"/>
      <c r="O20" s="37" t="n"/>
    </row>
    <row customHeight="true" ht="16.5" outlineLevel="0" r="21">
      <c r="A21" s="182" t="n"/>
      <c r="B21" s="37" t="n"/>
      <c r="C21" s="183" t="n"/>
      <c r="D21" s="183" t="n"/>
      <c r="E21" s="183" t="n"/>
      <c r="F21" s="183" t="n"/>
      <c r="G21" s="183" t="n"/>
      <c r="H21" s="182" t="n"/>
      <c r="I21" s="37" t="n"/>
      <c r="J21" s="37" t="n"/>
      <c r="K21" s="37" t="n"/>
      <c r="L21" s="183" t="n"/>
      <c r="M21" s="184" t="n"/>
      <c r="N21" s="37" t="n"/>
      <c r="O21" s="37" t="n"/>
    </row>
    <row outlineLevel="0" r="22">
      <c r="A22" s="251" t="n"/>
      <c r="B22" s="60" t="n"/>
      <c r="C22" s="183" t="n"/>
      <c r="D22" s="183" t="n"/>
      <c r="E22" s="182" t="n"/>
      <c r="F22" s="182" t="n"/>
      <c r="G22" s="182" t="n"/>
      <c r="H22" s="37" t="n"/>
      <c r="I22" s="37" t="n"/>
      <c r="J22" s="249" t="n"/>
      <c r="K22" s="249" t="n"/>
      <c r="L22" s="184" t="n"/>
      <c r="M22" s="184" t="n"/>
      <c r="N22" s="37" t="n"/>
      <c r="O22" s="37" t="n"/>
      <c r="P22" s="252" t="n"/>
      <c r="Q22" s="253" t="n"/>
    </row>
    <row customHeight="true" ht="14.25" outlineLevel="0" r="23">
      <c r="A23" s="251" t="n"/>
      <c r="B23" s="83" t="n"/>
      <c r="C23" s="183" t="n"/>
      <c r="D23" s="183" t="n"/>
      <c r="E23" s="182" t="n"/>
      <c r="F23" s="182" t="n"/>
      <c r="G23" s="182" t="n"/>
      <c r="H23" s="37" t="n"/>
      <c r="I23" s="37" t="n"/>
      <c r="J23" s="249" t="n"/>
      <c r="K23" s="249" t="n"/>
      <c r="L23" s="184" t="n"/>
      <c r="M23" s="184" t="n"/>
      <c r="N23" s="37" t="n"/>
      <c r="O23" s="37" t="n"/>
      <c r="P23" s="249" t="n"/>
      <c r="Q23" s="184" t="n"/>
    </row>
    <row outlineLevel="0" r="24">
      <c r="A24" s="251" t="n"/>
      <c r="B24" s="250" t="n"/>
      <c r="C24" s="183" t="n"/>
      <c r="D24" s="183" t="n"/>
      <c r="E24" s="182" t="n"/>
      <c r="F24" s="182" t="n"/>
      <c r="G24" s="182" t="n"/>
      <c r="H24" s="37" t="n"/>
      <c r="I24" s="37" t="n"/>
      <c r="J24" s="249" t="n"/>
      <c r="K24" s="249" t="n"/>
      <c r="L24" s="184" t="n"/>
      <c r="M24" s="184" t="n"/>
      <c r="N24" s="37" t="n"/>
      <c r="O24" s="37" t="n"/>
    </row>
    <row outlineLevel="0" r="25">
      <c r="A25" s="37" t="n"/>
      <c r="B25" s="37" t="n"/>
      <c r="C25" s="183" t="n"/>
      <c r="D25" s="183" t="n"/>
      <c r="E25" s="183" t="n"/>
      <c r="F25" s="183" t="n"/>
      <c r="G25" s="183" t="n"/>
      <c r="H25" s="182" t="n"/>
      <c r="I25" s="37" t="n"/>
      <c r="J25" s="37" t="n"/>
      <c r="K25" s="37" t="n"/>
      <c r="L25" s="183" t="n"/>
      <c r="M25" s="184" t="n"/>
      <c r="N25" s="37" t="n"/>
      <c r="O25" s="37" t="n"/>
    </row>
    <row outlineLevel="0" r="26">
      <c r="A26" s="0" t="n"/>
      <c r="B26" s="37" t="n"/>
      <c r="E26" s="182" t="n"/>
      <c r="F26" s="182" t="n"/>
      <c r="G26" s="182" t="n"/>
      <c r="H26" s="0" t="n"/>
      <c r="J26" s="249" t="n"/>
      <c r="K26" s="249" t="n"/>
      <c r="L26" s="184" t="n"/>
      <c r="N26" s="0" t="n"/>
    </row>
    <row outlineLevel="0" r="27">
      <c r="A27" s="183" t="n"/>
      <c r="B27" s="183" t="n"/>
      <c r="C27" s="182" t="n"/>
      <c r="D27" s="182" t="n"/>
      <c r="E27" s="0" t="n"/>
      <c r="F27" s="0" t="n"/>
      <c r="G27" s="0" t="n"/>
      <c r="H27" s="249" t="n"/>
      <c r="I27" s="183" t="n"/>
      <c r="J27" s="184" t="n"/>
      <c r="K27" s="184" t="n"/>
      <c r="L27" s="0" t="n"/>
      <c r="M27" s="0" t="n"/>
      <c r="N27" s="0" t="n"/>
    </row>
    <row outlineLevel="0" r="28">
      <c r="A28" s="183" t="n"/>
      <c r="B28" s="183" t="n"/>
      <c r="C28" s="182" t="n"/>
      <c r="D28" s="182" t="n"/>
      <c r="E28" s="0" t="n"/>
      <c r="F28" s="0" t="n"/>
      <c r="G28" s="0" t="n"/>
      <c r="H28" s="249" t="n"/>
      <c r="I28" s="183" t="n"/>
      <c r="J28" s="184" t="n"/>
      <c r="K28" s="184" t="n"/>
      <c r="L28" s="0" t="n"/>
      <c r="M28" s="0" t="n"/>
      <c r="N28" s="0" t="n"/>
    </row>
    <row outlineLevel="0" r="29">
      <c r="A29" s="0" t="n"/>
      <c r="B29" s="183" t="n"/>
      <c r="E29" s="182" t="n"/>
      <c r="F29" s="182" t="n"/>
      <c r="G29" s="182" t="n"/>
      <c r="H29" s="0" t="n"/>
      <c r="J29" s="249" t="n"/>
      <c r="K29" s="249" t="n"/>
      <c r="L29" s="184" t="n"/>
      <c r="N29" s="0" t="n"/>
    </row>
    <row outlineLevel="0" r="30">
      <c r="A30" s="183" t="n"/>
      <c r="B30" s="183" t="n"/>
      <c r="E30" s="182" t="n"/>
      <c r="F30" s="182" t="n"/>
      <c r="G30" s="182" t="n"/>
      <c r="H30" s="0" t="n"/>
      <c r="I30" s="249" t="n"/>
      <c r="J30" s="184" t="n"/>
      <c r="K30" s="184" t="n"/>
      <c r="L30" s="0" t="n"/>
      <c r="M30" s="0" t="n"/>
      <c r="N30" s="0" t="n"/>
    </row>
    <row outlineLevel="0" r="31">
      <c r="A31" s="250" t="n"/>
      <c r="B31" s="183" t="n"/>
      <c r="C31" s="182" t="n"/>
      <c r="D31" s="182" t="n"/>
      <c r="E31" s="0" t="n"/>
      <c r="F31" s="0" t="n"/>
      <c r="G31" s="0" t="n"/>
      <c r="H31" s="249" t="n"/>
      <c r="I31" s="183" t="n"/>
      <c r="J31" s="184" t="n"/>
      <c r="K31" s="184" t="n"/>
      <c r="L31" s="0" t="n"/>
      <c r="M31" s="0" t="n"/>
      <c r="N31" s="0" t="n"/>
    </row>
    <row outlineLevel="0" r="32">
      <c r="A32" s="183" t="n"/>
      <c r="B32" s="183" t="n"/>
      <c r="C32" s="182" t="n"/>
      <c r="D32" s="182" t="n"/>
      <c r="E32" s="0" t="n"/>
      <c r="F32" s="0" t="n"/>
      <c r="G32" s="0" t="n"/>
      <c r="H32" s="249" t="n"/>
      <c r="I32" s="183" t="n"/>
      <c r="J32" s="184" t="n"/>
      <c r="K32" s="184" t="n"/>
      <c r="L32" s="184" t="n"/>
      <c r="N32" s="0" t="n"/>
    </row>
    <row outlineLevel="0" r="33">
      <c r="A33" s="0" t="n"/>
      <c r="B33" s="183" t="n"/>
      <c r="E33" s="182" t="n"/>
      <c r="F33" s="182" t="n"/>
      <c r="G33" s="182" t="n"/>
      <c r="H33" s="0" t="n"/>
      <c r="J33" s="249" t="n"/>
      <c r="K33" s="249" t="n"/>
      <c r="L33" s="184" t="n"/>
      <c r="N33" s="0" t="n"/>
    </row>
    <row outlineLevel="0" r="34">
      <c r="A34" s="0" t="n"/>
      <c r="B34" s="183" t="n"/>
      <c r="E34" s="182" t="n"/>
      <c r="F34" s="182" t="n"/>
      <c r="G34" s="182" t="n"/>
      <c r="H34" s="0" t="n"/>
      <c r="J34" s="249" t="n"/>
      <c r="K34" s="249" t="n"/>
      <c r="L34" s="184" t="n"/>
      <c r="N34" s="0" t="n"/>
    </row>
    <row outlineLevel="0" r="35">
      <c r="A35" s="0" t="n"/>
      <c r="B35" s="183" t="n"/>
      <c r="E35" s="182" t="n"/>
      <c r="F35" s="182" t="n"/>
      <c r="G35" s="182" t="n"/>
      <c r="H35" s="0" t="n"/>
      <c r="J35" s="249" t="n"/>
      <c r="K35" s="249" t="n"/>
      <c r="L35" s="184" t="n"/>
      <c r="N35" s="0" t="n"/>
    </row>
    <row outlineLevel="0" r="36">
      <c r="A36" s="0" t="n"/>
      <c r="B36" s="183" t="n"/>
      <c r="E36" s="182" t="n"/>
      <c r="F36" s="182" t="n"/>
      <c r="G36" s="182" t="n"/>
      <c r="H36" s="0" t="n"/>
      <c r="J36" s="249" t="n"/>
      <c r="K36" s="249" t="n"/>
      <c r="L36" s="184" t="n"/>
      <c r="N36" s="0" t="n"/>
    </row>
    <row outlineLevel="0" r="37">
      <c r="A37" s="0" t="n"/>
      <c r="B37" s="183" t="n"/>
      <c r="E37" s="182" t="n"/>
      <c r="F37" s="182" t="n"/>
      <c r="G37" s="182" t="n"/>
      <c r="H37" s="0" t="n"/>
      <c r="J37" s="249" t="n"/>
      <c r="K37" s="249" t="n"/>
      <c r="L37" s="184" t="n"/>
      <c r="N37" s="0" t="n"/>
    </row>
  </sheetData>
  <mergeCells count="18">
    <mergeCell ref="O1:O3"/>
    <mergeCell ref="N1:N3"/>
    <mergeCell ref="M2:M3"/>
    <mergeCell ref="L2:L3"/>
    <mergeCell ref="K2:K3"/>
    <mergeCell ref="H2:H3"/>
    <mergeCell ref="G2:G3"/>
    <mergeCell ref="E1:F1"/>
    <mergeCell ref="F2:F3"/>
    <mergeCell ref="E2:E3"/>
    <mergeCell ref="C1:D1"/>
    <mergeCell ref="A1:B1"/>
    <mergeCell ref="B2:B3"/>
    <mergeCell ref="A2:A3"/>
    <mergeCell ref="A5:B14"/>
    <mergeCell ref="I5:J14"/>
    <mergeCell ref="C2:C3"/>
    <mergeCell ref="D2:D3"/>
  </mergeCells>
  <pageMargins bottom="1" footer="0.5" header="0.5" left="0.75" right="0.75" top="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MyOffice-CoreFramework-Android/30-1057.739.7919.691.1@89f4a034c81d4209c3ded56ae0069fc9a02e31e4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2025-01-08T03:45:10Z</dcterms:modified>
</cp:coreProperties>
</file>