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Брага и погон" sheetId="5" r:id="rId1"/>
  </sheets>
  <calcPr calcId="152511"/>
</workbook>
</file>

<file path=xl/calcChain.xml><?xml version="1.0" encoding="utf-8"?>
<calcChain xmlns="http://schemas.openxmlformats.org/spreadsheetml/2006/main">
  <c r="H14" i="5" l="1"/>
  <c r="C28" i="5" l="1"/>
  <c r="C29" i="5"/>
  <c r="C34" i="5"/>
  <c r="C6" i="5"/>
  <c r="C7" i="5"/>
  <c r="C8" i="5" s="1"/>
  <c r="C9" i="5"/>
  <c r="C15" i="5" s="1"/>
  <c r="C21" i="5" s="1"/>
  <c r="C10" i="5" l="1"/>
  <c r="H45" i="5"/>
  <c r="H46" i="5" s="1"/>
  <c r="H39" i="5"/>
  <c r="H40" i="5" s="1"/>
  <c r="H32" i="5"/>
  <c r="C18" i="5" l="1"/>
  <c r="C11" i="5"/>
  <c r="H26" i="5"/>
  <c r="H23" i="5"/>
  <c r="H19" i="5"/>
  <c r="C12" i="5" l="1"/>
  <c r="C19" i="5"/>
  <c r="C22" i="5"/>
  <c r="H9" i="5"/>
  <c r="H11" i="5" l="1"/>
  <c r="H10" i="5"/>
  <c r="H12" i="5" s="1"/>
  <c r="H8" i="5" l="1"/>
</calcChain>
</file>

<file path=xl/sharedStrings.xml><?xml version="1.0" encoding="utf-8"?>
<sst xmlns="http://schemas.openxmlformats.org/spreadsheetml/2006/main" count="130" uniqueCount="69">
  <si>
    <t>Сахар</t>
  </si>
  <si>
    <t>%</t>
  </si>
  <si>
    <t>Вода</t>
  </si>
  <si>
    <t>Объём браги</t>
  </si>
  <si>
    <t>мл</t>
  </si>
  <si>
    <t>АС</t>
  </si>
  <si>
    <t xml:space="preserve">Гидромодуль </t>
  </si>
  <si>
    <t>кг</t>
  </si>
  <si>
    <t>л</t>
  </si>
  <si>
    <t>Требуемый объём</t>
  </si>
  <si>
    <t>Требуемая крепость</t>
  </si>
  <si>
    <t>Спирта</t>
  </si>
  <si>
    <t>°</t>
  </si>
  <si>
    <t>Воды</t>
  </si>
  <si>
    <t xml:space="preserve">Получим </t>
  </si>
  <si>
    <t>Мощность ТЭНа</t>
  </si>
  <si>
    <t>Вт</t>
  </si>
  <si>
    <t>Желаемая мощность</t>
  </si>
  <si>
    <t>Напряжение</t>
  </si>
  <si>
    <t>Скорость отбора</t>
  </si>
  <si>
    <t>мл в час</t>
  </si>
  <si>
    <t>мл в минуту</t>
  </si>
  <si>
    <t>В</t>
  </si>
  <si>
    <t>Дистилляция</t>
  </si>
  <si>
    <t>Скорость дистилляции</t>
  </si>
  <si>
    <t>Скорость отбора голов</t>
  </si>
  <si>
    <t>Скорость отбора тела</t>
  </si>
  <si>
    <t>ч</t>
  </si>
  <si>
    <t>мл/ч</t>
  </si>
  <si>
    <t>Отбор голов от АС в сырце</t>
  </si>
  <si>
    <t>Дистилляция с нагревом</t>
  </si>
  <si>
    <t>часов</t>
  </si>
  <si>
    <t>Ректификация с нагревом</t>
  </si>
  <si>
    <t>Практика ректифиткация</t>
  </si>
  <si>
    <t>Количество голов</t>
  </si>
  <si>
    <t>Показания</t>
  </si>
  <si>
    <t>Количество тела</t>
  </si>
  <si>
    <t>Объём СС</t>
  </si>
  <si>
    <t>Объём спирта</t>
  </si>
  <si>
    <t>Крепость спирта</t>
  </si>
  <si>
    <t>Вода или раствор</t>
  </si>
  <si>
    <t>Крепость СС</t>
  </si>
  <si>
    <t xml:space="preserve">Температура </t>
  </si>
  <si>
    <t>Крепость</t>
  </si>
  <si>
    <t>Объём голов</t>
  </si>
  <si>
    <t>Объём СР</t>
  </si>
  <si>
    <t>Закладка сахара</t>
  </si>
  <si>
    <t>Начальный вес ёмкости</t>
  </si>
  <si>
    <t>Контрольный вес ёмкости</t>
  </si>
  <si>
    <t>Сбродило сахара</t>
  </si>
  <si>
    <t>Недоброд</t>
  </si>
  <si>
    <t>Брожение</t>
  </si>
  <si>
    <t>Брага, выход, перегоны. Теория</t>
  </si>
  <si>
    <t>Крепость по ареометру</t>
  </si>
  <si>
    <t>Смешать нужный объём</t>
  </si>
  <si>
    <t>Развести</t>
  </si>
  <si>
    <t xml:space="preserve">Мощность ТЭНа </t>
  </si>
  <si>
    <t>Вес со спиртом</t>
  </si>
  <si>
    <t>Объём спирта, 20°С</t>
  </si>
  <si>
    <t>Вес пустой тары</t>
  </si>
  <si>
    <t>Сколько спирта в таре</t>
  </si>
  <si>
    <t>Неснижаемый остаток в кубе</t>
  </si>
  <si>
    <t>Отбор голов от АС</t>
  </si>
  <si>
    <t>Объём 40%</t>
  </si>
  <si>
    <t>Время на отбор голов</t>
  </si>
  <si>
    <t>Время на отбор тела</t>
  </si>
  <si>
    <t>Время отбора голов</t>
  </si>
  <si>
    <t>Время отбора тела</t>
  </si>
  <si>
    <t>Долить воды в СС перед рект. 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</si>
</sst>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6" fillId="2" borderId="0" xfId="0" applyFont="1" applyFill="1" applyBorder="1"/>
    <xf numFmtId="164" fontId="6" fillId="2" borderId="0" xfId="0" applyNumberFormat="1" applyFont="1" applyFill="1" applyBorder="1"/>
    <xf numFmtId="1" fontId="0" fillId="2" borderId="0" xfId="0" applyNumberFormat="1" applyFill="1" applyBorder="1"/>
    <xf numFmtId="1" fontId="6" fillId="2" borderId="0" xfId="0" applyNumberFormat="1" applyFont="1" applyFill="1" applyBorder="1"/>
    <xf numFmtId="1" fontId="0" fillId="0" borderId="0" xfId="0" applyNumberFormat="1"/>
    <xf numFmtId="0" fontId="0" fillId="3" borderId="0" xfId="0" applyFill="1"/>
    <xf numFmtId="3" fontId="0" fillId="0" borderId="1" xfId="0" applyNumberFormat="1" applyBorder="1"/>
    <xf numFmtId="3" fontId="0" fillId="4" borderId="1" xfId="0" applyNumberFormat="1" applyFill="1" applyBorder="1"/>
    <xf numFmtId="0" fontId="0" fillId="0" borderId="1" xfId="0" applyBorder="1"/>
    <xf numFmtId="1" fontId="0" fillId="0" borderId="1" xfId="0" applyNumberFormat="1" applyBorder="1"/>
    <xf numFmtId="0" fontId="6" fillId="2" borderId="6" xfId="0" applyFont="1" applyFill="1" applyBorder="1"/>
    <xf numFmtId="1" fontId="6" fillId="2" borderId="7" xfId="0" applyNumberFormat="1" applyFont="1" applyFill="1" applyBorder="1"/>
    <xf numFmtId="0" fontId="6" fillId="2" borderId="8" xfId="0" applyFont="1" applyFill="1" applyBorder="1"/>
    <xf numFmtId="0" fontId="0" fillId="2" borderId="6" xfId="0" applyFill="1" applyBorder="1"/>
    <xf numFmtId="0" fontId="0" fillId="2" borderId="8" xfId="0" applyFill="1" applyBorder="1"/>
    <xf numFmtId="1" fontId="0" fillId="2" borderId="7" xfId="0" applyNumberFormat="1" applyFill="1" applyBorder="1"/>
    <xf numFmtId="0" fontId="0" fillId="2" borderId="4" xfId="0" applyFill="1" applyBorder="1"/>
    <xf numFmtId="0" fontId="0" fillId="2" borderId="5" xfId="0" applyFill="1" applyBorder="1"/>
    <xf numFmtId="0" fontId="0" fillId="4" borderId="1" xfId="0" applyFill="1" applyBorder="1"/>
    <xf numFmtId="1" fontId="4" fillId="0" borderId="1" xfId="0" applyNumberFormat="1" applyFont="1" applyFill="1" applyBorder="1"/>
    <xf numFmtId="0" fontId="0" fillId="0" borderId="1" xfId="0" applyFill="1" applyBorder="1"/>
    <xf numFmtId="0" fontId="5" fillId="0" borderId="1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0" fillId="5" borderId="4" xfId="0" applyFill="1" applyBorder="1"/>
    <xf numFmtId="0" fontId="0" fillId="5" borderId="5" xfId="0" applyFill="1" applyBorder="1"/>
    <xf numFmtId="2" fontId="0" fillId="2" borderId="0" xfId="0" applyNumberFormat="1" applyFill="1" applyBorder="1"/>
    <xf numFmtId="0" fontId="0" fillId="6" borderId="0" xfId="0" applyFill="1"/>
    <xf numFmtId="1" fontId="2" fillId="2" borderId="0" xfId="0" applyNumberFormat="1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1" fontId="2" fillId="2" borderId="7" xfId="0" applyNumberFormat="1" applyFont="1" applyFill="1" applyBorder="1"/>
    <xf numFmtId="0" fontId="2" fillId="2" borderId="8" xfId="0" applyFont="1" applyFill="1" applyBorder="1"/>
    <xf numFmtId="164" fontId="3" fillId="4" borderId="1" xfId="0" applyNumberFormat="1" applyFont="1" applyFill="1" applyBorder="1"/>
    <xf numFmtId="0" fontId="4" fillId="4" borderId="1" xfId="0" applyFont="1" applyFill="1" applyBorder="1"/>
    <xf numFmtId="0" fontId="4" fillId="5" borderId="2" xfId="0" applyFont="1" applyFill="1" applyBorder="1"/>
    <xf numFmtId="0" fontId="4" fillId="5" borderId="3" xfId="0" applyFont="1" applyFill="1" applyBorder="1"/>
    <xf numFmtId="0" fontId="0" fillId="5" borderId="2" xfId="0" applyFill="1" applyBorder="1"/>
    <xf numFmtId="0" fontId="0" fillId="5" borderId="3" xfId="0" applyFill="1" applyBorder="1"/>
    <xf numFmtId="0" fontId="7" fillId="5" borderId="5" xfId="0" applyFont="1" applyFill="1" applyBorder="1"/>
    <xf numFmtId="0" fontId="2" fillId="5" borderId="2" xfId="0" applyFont="1" applyFill="1" applyBorder="1"/>
    <xf numFmtId="0" fontId="0" fillId="7" borderId="0" xfId="0" applyFill="1"/>
    <xf numFmtId="0" fontId="7" fillId="5" borderId="3" xfId="0" applyFont="1" applyFill="1" applyBorder="1"/>
    <xf numFmtId="164" fontId="6" fillId="2" borderId="7" xfId="0" applyNumberFormat="1" applyFont="1" applyFill="1" applyBorder="1"/>
    <xf numFmtId="0" fontId="0" fillId="8" borderId="0" xfId="0" applyFill="1"/>
    <xf numFmtId="0" fontId="0" fillId="5" borderId="0" xfId="0" applyFill="1"/>
    <xf numFmtId="0" fontId="0" fillId="2" borderId="0" xfId="0" applyFill="1"/>
    <xf numFmtId="165" fontId="0" fillId="2" borderId="0" xfId="0" applyNumberFormat="1" applyFill="1"/>
    <xf numFmtId="165" fontId="0" fillId="0" borderId="1" xfId="0" applyNumberFormat="1" applyBorder="1"/>
    <xf numFmtId="0" fontId="6" fillId="2" borderId="0" xfId="0" applyFont="1" applyFill="1"/>
    <xf numFmtId="1" fontId="6" fillId="2" borderId="0" xfId="0" applyNumberFormat="1" applyFont="1" applyFill="1"/>
    <xf numFmtId="0" fontId="0" fillId="9" borderId="0" xfId="0" applyFill="1"/>
    <xf numFmtId="0" fontId="6" fillId="2" borderId="7" xfId="0" applyFont="1" applyFill="1" applyBorder="1"/>
    <xf numFmtId="0" fontId="0" fillId="10" borderId="0" xfId="0" applyFill="1"/>
    <xf numFmtId="165" fontId="6" fillId="2" borderId="0" xfId="0" applyNumberFormat="1" applyFont="1" applyFill="1"/>
    <xf numFmtId="0" fontId="0" fillId="11" borderId="0" xfId="0" applyFill="1"/>
    <xf numFmtId="0" fontId="0" fillId="12" borderId="0" xfId="0" applyFill="1"/>
    <xf numFmtId="0" fontId="8" fillId="12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9" borderId="9" xfId="0" applyFill="1" applyBorder="1" applyAlignment="1">
      <alignment horizontal="center"/>
    </xf>
    <xf numFmtId="0" fontId="0" fillId="7" borderId="0" xfId="0" applyFill="1" applyAlignment="1">
      <alignment horizontal="center"/>
    </xf>
    <xf numFmtId="164" fontId="5" fillId="0" borderId="1" xfId="0" applyNumberFormat="1" applyFont="1" applyFill="1" applyBorder="1"/>
    <xf numFmtId="0" fontId="1" fillId="2" borderId="4" xfId="0" applyFont="1" applyFill="1" applyBorder="1"/>
    <xf numFmtId="0" fontId="1" fillId="2" borderId="6" xfId="0" applyFont="1" applyFill="1" applyBorder="1"/>
    <xf numFmtId="0" fontId="8" fillId="11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8" borderId="0" xfId="0" applyFill="1" applyAlignment="1">
      <alignment horizontal="center"/>
    </xf>
    <xf numFmtId="164" fontId="2" fillId="2" borderId="0" xfId="0" applyNumberFormat="1" applyFont="1" applyFill="1" applyBorder="1"/>
    <xf numFmtId="165" fontId="0" fillId="0" borderId="0" xfId="0" applyNumberFormat="1"/>
    <xf numFmtId="164" fontId="9" fillId="2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zoomScale="149" zoomScaleNormal="149" workbookViewId="0">
      <selection activeCell="L32" sqref="L32"/>
    </sheetView>
  </sheetViews>
  <sheetFormatPr defaultRowHeight="15" x14ac:dyDescent="0.25"/>
  <cols>
    <col min="1" max="1" width="3.140625" customWidth="1"/>
    <col min="2" max="2" width="30.42578125" customWidth="1"/>
    <col min="3" max="3" width="8" customWidth="1"/>
    <col min="4" max="4" width="9" customWidth="1"/>
    <col min="5" max="5" width="3.5703125" customWidth="1"/>
    <col min="6" max="6" width="3.28515625" customWidth="1"/>
    <col min="7" max="7" width="31" customWidth="1"/>
    <col min="8" max="8" width="6.7109375" bestFit="1" customWidth="1"/>
    <col min="9" max="9" width="11.85546875" customWidth="1"/>
    <col min="10" max="10" width="3.140625" customWidth="1"/>
  </cols>
  <sheetData>
    <row r="1" spans="1:13" ht="15.75" thickBot="1" x14ac:dyDescent="0.3">
      <c r="A1" s="6"/>
      <c r="B1" s="67" t="s">
        <v>52</v>
      </c>
      <c r="C1" s="67"/>
      <c r="D1" s="67"/>
      <c r="E1" s="6"/>
      <c r="F1" s="28"/>
      <c r="G1" s="68" t="s">
        <v>33</v>
      </c>
      <c r="H1" s="68"/>
      <c r="I1" s="68"/>
      <c r="J1" s="28"/>
    </row>
    <row r="2" spans="1:13" ht="15.75" thickBot="1" x14ac:dyDescent="0.3">
      <c r="A2" s="6"/>
      <c r="B2" s="36" t="s">
        <v>0</v>
      </c>
      <c r="C2" s="35">
        <v>11</v>
      </c>
      <c r="D2" s="37" t="s">
        <v>7</v>
      </c>
      <c r="E2" s="6"/>
      <c r="F2" s="28"/>
      <c r="G2" s="38" t="s">
        <v>37</v>
      </c>
      <c r="H2" s="34">
        <v>21</v>
      </c>
      <c r="I2" s="39" t="s">
        <v>8</v>
      </c>
      <c r="J2" s="28"/>
    </row>
    <row r="3" spans="1:13" ht="15.75" thickBot="1" x14ac:dyDescent="0.3">
      <c r="A3" s="6"/>
      <c r="B3" s="25" t="s">
        <v>6</v>
      </c>
      <c r="C3" s="35">
        <v>4</v>
      </c>
      <c r="D3" s="26"/>
      <c r="E3" s="6"/>
      <c r="F3" s="28"/>
      <c r="G3" s="25" t="s">
        <v>41</v>
      </c>
      <c r="H3" s="35">
        <v>32</v>
      </c>
      <c r="I3" s="26" t="s">
        <v>1</v>
      </c>
      <c r="J3" s="28"/>
    </row>
    <row r="4" spans="1:13" ht="15.75" thickBot="1" x14ac:dyDescent="0.3">
      <c r="A4" s="6"/>
      <c r="B4" s="25" t="s">
        <v>41</v>
      </c>
      <c r="C4" s="35">
        <v>38</v>
      </c>
      <c r="D4" s="26" t="s">
        <v>1</v>
      </c>
      <c r="E4" s="6"/>
      <c r="F4" s="28"/>
      <c r="G4" s="25" t="s">
        <v>29</v>
      </c>
      <c r="H4" s="19">
        <v>10</v>
      </c>
      <c r="I4" s="26" t="s">
        <v>1</v>
      </c>
      <c r="J4" s="28"/>
    </row>
    <row r="5" spans="1:13" ht="15.75" thickBot="1" x14ac:dyDescent="0.3">
      <c r="A5" s="6"/>
      <c r="B5" s="25" t="s">
        <v>62</v>
      </c>
      <c r="C5" s="19">
        <v>10</v>
      </c>
      <c r="D5" s="26" t="s">
        <v>1</v>
      </c>
      <c r="E5" s="6"/>
      <c r="F5" s="28"/>
      <c r="G5" s="25" t="s">
        <v>25</v>
      </c>
      <c r="H5" s="19">
        <v>100</v>
      </c>
      <c r="I5" s="26" t="s">
        <v>28</v>
      </c>
      <c r="J5" s="28"/>
    </row>
    <row r="6" spans="1:13" ht="15.75" thickBot="1" x14ac:dyDescent="0.3">
      <c r="A6" s="6"/>
      <c r="B6" s="17" t="s">
        <v>5</v>
      </c>
      <c r="C6" s="27">
        <f>C2*0.61</f>
        <v>6.71</v>
      </c>
      <c r="D6" s="18" t="s">
        <v>8</v>
      </c>
      <c r="E6" s="6"/>
      <c r="F6" s="28"/>
      <c r="G6" s="25" t="s">
        <v>26</v>
      </c>
      <c r="H6" s="19">
        <v>1400</v>
      </c>
      <c r="I6" s="26" t="s">
        <v>28</v>
      </c>
      <c r="J6" s="28"/>
    </row>
    <row r="7" spans="1:13" ht="15.75" thickBot="1" x14ac:dyDescent="0.3">
      <c r="A7" s="6"/>
      <c r="B7" s="17" t="s">
        <v>2</v>
      </c>
      <c r="C7" s="1">
        <f>C2*C3</f>
        <v>44</v>
      </c>
      <c r="D7" s="18" t="s">
        <v>8</v>
      </c>
      <c r="E7" s="6"/>
      <c r="F7" s="28"/>
      <c r="G7" s="25" t="s">
        <v>61</v>
      </c>
      <c r="H7" s="19">
        <v>10</v>
      </c>
      <c r="I7" s="26" t="s">
        <v>8</v>
      </c>
      <c r="J7" s="28"/>
    </row>
    <row r="8" spans="1:13" x14ac:dyDescent="0.25">
      <c r="A8" s="6"/>
      <c r="B8" s="17" t="s">
        <v>3</v>
      </c>
      <c r="C8" s="1">
        <f>C7+C2*0.6</f>
        <v>50.6</v>
      </c>
      <c r="D8" s="24" t="s">
        <v>8</v>
      </c>
      <c r="E8" s="6"/>
      <c r="F8" s="28"/>
      <c r="G8" s="30" t="s">
        <v>68</v>
      </c>
      <c r="H8" s="72" t="str">
        <f>IF(H2&lt;H7+H9/1000+H10,_xlfn.CEILING.MATH(H7+H9/1000+H10)," ")</f>
        <v xml:space="preserve"> </v>
      </c>
      <c r="I8" s="31" t="s">
        <v>8</v>
      </c>
      <c r="J8" s="28"/>
    </row>
    <row r="9" spans="1:13" x14ac:dyDescent="0.25">
      <c r="A9" s="6"/>
      <c r="B9" s="17" t="s">
        <v>37</v>
      </c>
      <c r="C9" s="2">
        <f>(C2*1.55)/C4*40</f>
        <v>17.94736842105263</v>
      </c>
      <c r="D9" s="24" t="s">
        <v>8</v>
      </c>
      <c r="E9" s="6"/>
      <c r="F9" s="28"/>
      <c r="G9" s="23" t="s">
        <v>34</v>
      </c>
      <c r="H9" s="4">
        <f>H2*H3</f>
        <v>672</v>
      </c>
      <c r="I9" s="24" t="s">
        <v>4</v>
      </c>
      <c r="J9" s="28"/>
      <c r="L9" s="5"/>
    </row>
    <row r="10" spans="1:13" x14ac:dyDescent="0.25">
      <c r="A10" s="6"/>
      <c r="B10" s="17" t="s">
        <v>44</v>
      </c>
      <c r="C10" s="3">
        <f>C4*C9*C5/10</f>
        <v>682</v>
      </c>
      <c r="D10" s="18" t="s">
        <v>4</v>
      </c>
      <c r="E10" s="6"/>
      <c r="F10" s="28"/>
      <c r="G10" s="30" t="s">
        <v>36</v>
      </c>
      <c r="H10" s="70">
        <f>H2*H3*0.805/96-H9/1000</f>
        <v>4.963000000000001</v>
      </c>
      <c r="I10" s="31" t="s">
        <v>8</v>
      </c>
      <c r="J10" s="28"/>
      <c r="L10" s="71"/>
      <c r="M10" s="71"/>
    </row>
    <row r="11" spans="1:13" x14ac:dyDescent="0.25">
      <c r="A11" s="6"/>
      <c r="B11" s="23" t="s">
        <v>45</v>
      </c>
      <c r="C11" s="2">
        <f>C9*C4*0.805/96-C10/1000</f>
        <v>5.0368541666666662</v>
      </c>
      <c r="D11" s="24" t="s">
        <v>8</v>
      </c>
      <c r="E11" s="6"/>
      <c r="F11" s="28"/>
      <c r="G11" s="64" t="s">
        <v>66</v>
      </c>
      <c r="H11" s="29">
        <f>H9/H5</f>
        <v>6.72</v>
      </c>
      <c r="I11" s="31" t="s">
        <v>27</v>
      </c>
      <c r="J11" s="28"/>
      <c r="L11" s="71"/>
    </row>
    <row r="12" spans="1:13" x14ac:dyDescent="0.25">
      <c r="A12" s="6"/>
      <c r="B12" s="11" t="s">
        <v>63</v>
      </c>
      <c r="C12" s="44">
        <f>C11*2.4</f>
        <v>12.088449999999998</v>
      </c>
      <c r="D12" s="13" t="s">
        <v>8</v>
      </c>
      <c r="E12" s="6"/>
      <c r="F12" s="28"/>
      <c r="G12" s="65" t="s">
        <v>67</v>
      </c>
      <c r="H12" s="32">
        <f>H10*1000/H6</f>
        <v>3.5450000000000008</v>
      </c>
      <c r="I12" s="33" t="s">
        <v>27</v>
      </c>
      <c r="J12" s="28"/>
    </row>
    <row r="13" spans="1:13" ht="15.75" thickBot="1" x14ac:dyDescent="0.3">
      <c r="A13" s="6"/>
      <c r="E13" s="6"/>
      <c r="F13" s="28"/>
      <c r="G13" s="28"/>
      <c r="H13" s="28"/>
      <c r="I13" s="28"/>
      <c r="J13" s="28"/>
    </row>
    <row r="14" spans="1:13" ht="15.75" thickBot="1" x14ac:dyDescent="0.3">
      <c r="A14" s="6"/>
      <c r="B14" s="38" t="s">
        <v>24</v>
      </c>
      <c r="C14" s="19">
        <v>4000</v>
      </c>
      <c r="D14" s="39" t="s">
        <v>28</v>
      </c>
      <c r="E14" s="6"/>
      <c r="F14" s="28"/>
      <c r="G14" s="50" t="s">
        <v>32</v>
      </c>
      <c r="H14" s="51">
        <f>H11+H12+1.5</f>
        <v>11.765000000000001</v>
      </c>
      <c r="I14" s="50" t="s">
        <v>31</v>
      </c>
      <c r="J14" s="28"/>
    </row>
    <row r="15" spans="1:13" ht="15.75" thickBot="1" x14ac:dyDescent="0.3">
      <c r="A15" s="6"/>
      <c r="B15" s="23" t="s">
        <v>23</v>
      </c>
      <c r="C15" s="4">
        <f>C9*1000/C14</f>
        <v>4.4868421052631575</v>
      </c>
      <c r="D15" s="24" t="s">
        <v>27</v>
      </c>
      <c r="E15" s="6"/>
      <c r="F15" s="28"/>
      <c r="G15" s="28"/>
      <c r="H15" s="28"/>
      <c r="I15" s="28"/>
      <c r="J15" s="28"/>
    </row>
    <row r="16" spans="1:13" ht="15.75" thickBot="1" x14ac:dyDescent="0.3">
      <c r="A16" s="6"/>
      <c r="B16" s="25" t="s">
        <v>25</v>
      </c>
      <c r="C16" s="21">
        <v>100</v>
      </c>
      <c r="D16" s="26" t="s">
        <v>28</v>
      </c>
      <c r="E16" s="6"/>
      <c r="F16" s="52"/>
      <c r="G16" s="60" t="s">
        <v>56</v>
      </c>
      <c r="H16" s="60"/>
      <c r="I16" s="60"/>
      <c r="J16" s="52"/>
    </row>
    <row r="17" spans="1:10" ht="15.75" thickBot="1" x14ac:dyDescent="0.3">
      <c r="A17" s="6"/>
      <c r="B17" s="25" t="s">
        <v>26</v>
      </c>
      <c r="C17" s="21">
        <v>1000</v>
      </c>
      <c r="D17" s="26" t="s">
        <v>28</v>
      </c>
      <c r="E17" s="6"/>
      <c r="F17" s="52"/>
      <c r="G17" s="38" t="s">
        <v>15</v>
      </c>
      <c r="H17" s="7">
        <v>3000</v>
      </c>
      <c r="I17" s="39" t="s">
        <v>16</v>
      </c>
      <c r="J17" s="52"/>
    </row>
    <row r="18" spans="1:10" ht="15.75" thickBot="1" x14ac:dyDescent="0.3">
      <c r="A18" s="6"/>
      <c r="B18" s="23" t="s">
        <v>64</v>
      </c>
      <c r="C18" s="4">
        <f>C10/C16</f>
        <v>6.82</v>
      </c>
      <c r="D18" s="24" t="s">
        <v>27</v>
      </c>
      <c r="E18" s="6"/>
      <c r="F18" s="52"/>
      <c r="G18" s="25" t="s">
        <v>17</v>
      </c>
      <c r="H18" s="8">
        <v>1800</v>
      </c>
      <c r="I18" s="26" t="s">
        <v>16</v>
      </c>
      <c r="J18" s="52"/>
    </row>
    <row r="19" spans="1:10" x14ac:dyDescent="0.25">
      <c r="A19" s="6"/>
      <c r="B19" s="11" t="s">
        <v>65</v>
      </c>
      <c r="C19" s="12">
        <f>C11*1000/C17</f>
        <v>5.0368541666666662</v>
      </c>
      <c r="D19" s="13" t="s">
        <v>27</v>
      </c>
      <c r="E19" s="6"/>
      <c r="F19" s="52"/>
      <c r="G19" s="11" t="s">
        <v>18</v>
      </c>
      <c r="H19" s="12">
        <f>SQRT(52900*H18/H17)</f>
        <v>178.15723392554116</v>
      </c>
      <c r="I19" s="13" t="s">
        <v>22</v>
      </c>
      <c r="J19" s="52"/>
    </row>
    <row r="20" spans="1:10" x14ac:dyDescent="0.25">
      <c r="A20" s="6"/>
      <c r="B20" s="6"/>
      <c r="C20" s="6"/>
      <c r="D20" s="6"/>
      <c r="E20" s="6"/>
      <c r="F20" s="52"/>
      <c r="G20" s="61"/>
      <c r="H20" s="61"/>
      <c r="I20" s="61"/>
      <c r="J20" s="52"/>
    </row>
    <row r="21" spans="1:10" ht="15.75" thickBot="1" x14ac:dyDescent="0.3">
      <c r="A21" s="6"/>
      <c r="B21" s="50" t="s">
        <v>30</v>
      </c>
      <c r="C21" s="51">
        <f>C15+1</f>
        <v>5.4868421052631575</v>
      </c>
      <c r="D21" s="50" t="s">
        <v>27</v>
      </c>
      <c r="E21" s="6"/>
      <c r="F21" s="42"/>
      <c r="G21" s="62" t="s">
        <v>19</v>
      </c>
      <c r="H21" s="62"/>
      <c r="I21" s="62"/>
      <c r="J21" s="42"/>
    </row>
    <row r="22" spans="1:10" ht="15.75" thickBot="1" x14ac:dyDescent="0.3">
      <c r="A22" s="6"/>
      <c r="B22" s="50" t="s">
        <v>32</v>
      </c>
      <c r="C22" s="51">
        <f>C18+C19+1.5</f>
        <v>13.356854166666666</v>
      </c>
      <c r="D22" s="50" t="s">
        <v>27</v>
      </c>
      <c r="E22" s="6"/>
      <c r="F22" s="42"/>
      <c r="G22" s="38" t="s">
        <v>19</v>
      </c>
      <c r="H22" s="9">
        <v>1400</v>
      </c>
      <c r="I22" s="39" t="s">
        <v>20</v>
      </c>
      <c r="J22" s="42"/>
    </row>
    <row r="23" spans="1:10" x14ac:dyDescent="0.25">
      <c r="A23" s="6"/>
      <c r="B23" s="6"/>
      <c r="C23" s="6"/>
      <c r="D23" s="6"/>
      <c r="E23" s="6"/>
      <c r="F23" s="42"/>
      <c r="G23" s="11" t="s">
        <v>19</v>
      </c>
      <c r="H23" s="12">
        <f>H22/60</f>
        <v>23.333333333333332</v>
      </c>
      <c r="I23" s="13" t="s">
        <v>21</v>
      </c>
      <c r="J23" s="42"/>
    </row>
    <row r="24" spans="1:10" ht="15.75" thickBot="1" x14ac:dyDescent="0.3">
      <c r="A24" s="45"/>
      <c r="B24" s="69" t="s">
        <v>51</v>
      </c>
      <c r="C24" s="69"/>
      <c r="D24" s="69"/>
      <c r="E24" s="45"/>
      <c r="F24" s="42"/>
      <c r="G24" s="42"/>
      <c r="H24" s="42"/>
      <c r="I24" s="42"/>
      <c r="J24" s="42"/>
    </row>
    <row r="25" spans="1:10" ht="15.75" thickBot="1" x14ac:dyDescent="0.3">
      <c r="A25" s="45"/>
      <c r="B25" s="46" t="s">
        <v>46</v>
      </c>
      <c r="C25" s="49">
        <v>1</v>
      </c>
      <c r="D25" s="46" t="s">
        <v>7</v>
      </c>
      <c r="E25" s="45"/>
      <c r="F25" s="42"/>
      <c r="G25" s="38" t="s">
        <v>19</v>
      </c>
      <c r="H25" s="10">
        <v>25</v>
      </c>
      <c r="I25" s="39" t="s">
        <v>21</v>
      </c>
      <c r="J25" s="42"/>
    </row>
    <row r="26" spans="1:10" ht="15.75" thickBot="1" x14ac:dyDescent="0.3">
      <c r="A26" s="45"/>
      <c r="B26" s="46" t="s">
        <v>47</v>
      </c>
      <c r="C26" s="49">
        <v>2</v>
      </c>
      <c r="D26" s="46" t="s">
        <v>7</v>
      </c>
      <c r="E26" s="45"/>
      <c r="F26" s="42"/>
      <c r="G26" s="11" t="s">
        <v>19</v>
      </c>
      <c r="H26" s="53">
        <f>H25*60</f>
        <v>1500</v>
      </c>
      <c r="I26" s="13" t="s">
        <v>20</v>
      </c>
      <c r="J26" s="42"/>
    </row>
    <row r="27" spans="1:10" ht="15.75" thickBot="1" x14ac:dyDescent="0.3">
      <c r="A27" s="45"/>
      <c r="B27" s="46" t="s">
        <v>48</v>
      </c>
      <c r="C27" s="49">
        <v>1.51</v>
      </c>
      <c r="D27" s="46" t="s">
        <v>7</v>
      </c>
      <c r="E27" s="45"/>
      <c r="F27" s="42"/>
      <c r="G27" s="42"/>
      <c r="H27" s="42"/>
      <c r="I27" s="42"/>
      <c r="J27" s="42"/>
    </row>
    <row r="28" spans="1:10" ht="15.75" thickBot="1" x14ac:dyDescent="0.3">
      <c r="A28" s="45"/>
      <c r="B28" s="47" t="s">
        <v>49</v>
      </c>
      <c r="C28" s="48">
        <f>(C26-C27)/0.49</f>
        <v>1</v>
      </c>
      <c r="D28" s="47" t="s">
        <v>7</v>
      </c>
      <c r="E28" s="45"/>
      <c r="F28" s="54"/>
      <c r="G28" s="59" t="s">
        <v>60</v>
      </c>
      <c r="H28" s="59"/>
      <c r="I28" s="59"/>
      <c r="J28" s="54"/>
    </row>
    <row r="29" spans="1:10" ht="15.75" thickBot="1" x14ac:dyDescent="0.3">
      <c r="A29" s="45"/>
      <c r="B29" s="50" t="s">
        <v>50</v>
      </c>
      <c r="C29" s="51">
        <f>100*(C25-C28)/C25</f>
        <v>0</v>
      </c>
      <c r="D29" s="50" t="s">
        <v>1</v>
      </c>
      <c r="E29" s="45"/>
      <c r="F29" s="54"/>
      <c r="G29" s="46" t="s">
        <v>59</v>
      </c>
      <c r="H29" s="9">
        <v>6</v>
      </c>
      <c r="I29" s="46" t="s">
        <v>7</v>
      </c>
      <c r="J29" s="54"/>
    </row>
    <row r="30" spans="1:10" ht="15.75" thickBot="1" x14ac:dyDescent="0.3">
      <c r="A30" s="45"/>
      <c r="B30" s="45"/>
      <c r="C30" s="45"/>
      <c r="D30" s="45"/>
      <c r="E30" s="45"/>
      <c r="F30" s="54"/>
      <c r="G30" s="46" t="s">
        <v>57</v>
      </c>
      <c r="H30" s="9">
        <v>20</v>
      </c>
      <c r="I30" s="46" t="s">
        <v>7</v>
      </c>
      <c r="J30" s="54"/>
    </row>
    <row r="31" spans="1:10" ht="15.75" thickBot="1" x14ac:dyDescent="0.3">
      <c r="A31" s="56"/>
      <c r="B31" s="66" t="s">
        <v>53</v>
      </c>
      <c r="C31" s="66"/>
      <c r="D31" s="66"/>
      <c r="E31" s="56"/>
      <c r="F31" s="54"/>
      <c r="G31" s="46" t="s">
        <v>43</v>
      </c>
      <c r="H31" s="9">
        <v>38</v>
      </c>
      <c r="I31" s="46" t="s">
        <v>1</v>
      </c>
      <c r="J31" s="54"/>
    </row>
    <row r="32" spans="1:10" ht="15.75" thickBot="1" x14ac:dyDescent="0.3">
      <c r="A32" s="56"/>
      <c r="B32" s="38" t="s">
        <v>35</v>
      </c>
      <c r="C32" s="63">
        <v>99</v>
      </c>
      <c r="D32" s="43" t="s">
        <v>1</v>
      </c>
      <c r="E32" s="56"/>
      <c r="F32" s="54"/>
      <c r="G32" s="50" t="s">
        <v>58</v>
      </c>
      <c r="H32" s="55">
        <f>(H30-H29)*(100-H31)/100+0.789*(H30-H29)*H31/100</f>
        <v>12.87748</v>
      </c>
      <c r="I32" s="50" t="s">
        <v>8</v>
      </c>
      <c r="J32" s="54"/>
    </row>
    <row r="33" spans="1:10" ht="15.75" thickBot="1" x14ac:dyDescent="0.3">
      <c r="A33" s="56"/>
      <c r="B33" s="25" t="s">
        <v>42</v>
      </c>
      <c r="C33" s="22">
        <v>40</v>
      </c>
      <c r="D33" s="40" t="s">
        <v>12</v>
      </c>
      <c r="E33" s="56"/>
      <c r="F33" s="54"/>
      <c r="G33" s="54"/>
      <c r="H33" s="54"/>
      <c r="I33" s="54"/>
      <c r="J33" s="54"/>
    </row>
    <row r="34" spans="1:10" ht="15.75" thickBot="1" x14ac:dyDescent="0.3">
      <c r="A34" s="56"/>
      <c r="B34" s="11" t="s">
        <v>43</v>
      </c>
      <c r="C34" s="44">
        <f>C32-(C33-20)*0.3</f>
        <v>93</v>
      </c>
      <c r="D34" s="13" t="s">
        <v>1</v>
      </c>
      <c r="E34" s="56"/>
      <c r="F34" s="57"/>
      <c r="G34" s="58" t="s">
        <v>54</v>
      </c>
      <c r="H34" s="58"/>
      <c r="I34" s="58"/>
      <c r="J34" s="57"/>
    </row>
    <row r="35" spans="1:10" ht="15.75" thickBot="1" x14ac:dyDescent="0.3">
      <c r="A35" s="56"/>
      <c r="B35" s="56"/>
      <c r="C35" s="56"/>
      <c r="D35" s="56"/>
      <c r="E35" s="56"/>
      <c r="F35" s="57"/>
      <c r="G35" s="38" t="s">
        <v>9</v>
      </c>
      <c r="H35" s="22">
        <v>800</v>
      </c>
      <c r="I35" s="39" t="s">
        <v>4</v>
      </c>
      <c r="J35" s="57"/>
    </row>
    <row r="36" spans="1:10" ht="15.75" thickBot="1" x14ac:dyDescent="0.3">
      <c r="F36" s="57"/>
      <c r="G36" s="25" t="s">
        <v>10</v>
      </c>
      <c r="H36" s="22">
        <v>50</v>
      </c>
      <c r="I36" s="40" t="s">
        <v>1</v>
      </c>
      <c r="J36" s="57"/>
    </row>
    <row r="37" spans="1:10" ht="15.75" thickBot="1" x14ac:dyDescent="0.3">
      <c r="F37" s="57"/>
      <c r="G37" s="25" t="s">
        <v>39</v>
      </c>
      <c r="H37" s="21">
        <v>96</v>
      </c>
      <c r="I37" s="26" t="s">
        <v>1</v>
      </c>
      <c r="J37" s="57"/>
    </row>
    <row r="38" spans="1:10" ht="15.75" thickBot="1" x14ac:dyDescent="0.3">
      <c r="F38" s="57"/>
      <c r="G38" s="25" t="s">
        <v>40</v>
      </c>
      <c r="H38" s="21">
        <v>0</v>
      </c>
      <c r="I38" s="26" t="s">
        <v>1</v>
      </c>
      <c r="J38" s="57"/>
    </row>
    <row r="39" spans="1:10" x14ac:dyDescent="0.25">
      <c r="F39" s="57"/>
      <c r="G39" s="23" t="s">
        <v>11</v>
      </c>
      <c r="H39" s="4">
        <f>(H35*H36-H35*H38)/(H37-H38)</f>
        <v>416.66666666666669</v>
      </c>
      <c r="I39" s="24" t="s">
        <v>4</v>
      </c>
      <c r="J39" s="57"/>
    </row>
    <row r="40" spans="1:10" x14ac:dyDescent="0.25">
      <c r="F40" s="57"/>
      <c r="G40" s="11" t="s">
        <v>13</v>
      </c>
      <c r="H40" s="12">
        <f>H35-H39</f>
        <v>383.33333333333331</v>
      </c>
      <c r="I40" s="13" t="s">
        <v>4</v>
      </c>
      <c r="J40" s="57"/>
    </row>
    <row r="41" spans="1:10" ht="15.75" thickBot="1" x14ac:dyDescent="0.3">
      <c r="F41" s="57"/>
      <c r="G41" s="58" t="s">
        <v>55</v>
      </c>
      <c r="H41" s="58"/>
      <c r="I41" s="58"/>
      <c r="J41" s="57"/>
    </row>
    <row r="42" spans="1:10" ht="15.75" thickBot="1" x14ac:dyDescent="0.3">
      <c r="F42" s="57"/>
      <c r="G42" s="41" t="s">
        <v>38</v>
      </c>
      <c r="H42" s="20">
        <v>1000</v>
      </c>
      <c r="I42" s="37" t="s">
        <v>4</v>
      </c>
      <c r="J42" s="57"/>
    </row>
    <row r="43" spans="1:10" ht="15.75" thickBot="1" x14ac:dyDescent="0.3">
      <c r="F43" s="57"/>
      <c r="G43" s="25" t="s">
        <v>39</v>
      </c>
      <c r="H43" s="21">
        <v>96</v>
      </c>
      <c r="I43" s="26" t="s">
        <v>1</v>
      </c>
      <c r="J43" s="57"/>
    </row>
    <row r="44" spans="1:10" ht="15.75" thickBot="1" x14ac:dyDescent="0.3">
      <c r="F44" s="57"/>
      <c r="G44" s="25" t="s">
        <v>10</v>
      </c>
      <c r="H44" s="22">
        <v>40</v>
      </c>
      <c r="I44" s="40" t="s">
        <v>1</v>
      </c>
      <c r="J44" s="57"/>
    </row>
    <row r="45" spans="1:10" x14ac:dyDescent="0.25">
      <c r="F45" s="57"/>
      <c r="G45" s="23" t="s">
        <v>13</v>
      </c>
      <c r="H45" s="4">
        <f>(H42*H43)/H44-H42</f>
        <v>1400</v>
      </c>
      <c r="I45" s="24" t="s">
        <v>4</v>
      </c>
      <c r="J45" s="57"/>
    </row>
    <row r="46" spans="1:10" x14ac:dyDescent="0.25">
      <c r="F46" s="57"/>
      <c r="G46" s="14" t="s">
        <v>14</v>
      </c>
      <c r="H46" s="16">
        <f>H42+H45</f>
        <v>2400</v>
      </c>
      <c r="I46" s="15" t="s">
        <v>4</v>
      </c>
      <c r="J46" s="57"/>
    </row>
    <row r="47" spans="1:10" x14ac:dyDescent="0.25">
      <c r="F47" s="57"/>
      <c r="G47" s="57"/>
      <c r="H47" s="57"/>
      <c r="I47" s="57"/>
      <c r="J47" s="57"/>
    </row>
  </sheetData>
  <mergeCells count="4">
    <mergeCell ref="B1:D1"/>
    <mergeCell ref="G1:I1"/>
    <mergeCell ref="B24:D24"/>
    <mergeCell ref="B31:D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Брага и погон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2025-03-03T12:15:34Z</dcterms:modified>
</cp:coreProperties>
</file>