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2495" windowHeight="7455"/>
  </bookViews>
  <sheets>
    <sheet name="Лист1" sheetId="1" r:id="rId1"/>
    <sheet name="Лист2" sheetId="2" r:id="rId2"/>
    <sheet name="Лист3" sheetId="3" r:id="rId3"/>
  </sheets>
  <calcPr calcId="124519" iterate="1" iterateCount="10" iterateDelta="0.01"/>
</workbook>
</file>

<file path=xl/calcChain.xml><?xml version="1.0" encoding="utf-8"?>
<calcChain xmlns="http://schemas.openxmlformats.org/spreadsheetml/2006/main">
  <c r="Q68" i="1"/>
  <c r="T38"/>
  <c r="S38"/>
  <c r="S39" s="1"/>
  <c r="P38"/>
  <c r="O38"/>
  <c r="Q38" s="1"/>
  <c r="R38"/>
  <c r="N38"/>
  <c r="U38" l="1"/>
  <c r="B14" l="1"/>
  <c r="M38"/>
  <c r="H38"/>
  <c r="B20"/>
  <c r="B19"/>
  <c r="B15"/>
  <c r="G37"/>
  <c r="L39"/>
  <c r="L40" s="1"/>
  <c r="L41" s="1"/>
  <c r="L42" s="1"/>
  <c r="L43" s="1"/>
  <c r="L44" s="1"/>
  <c r="L45" s="1"/>
  <c r="L46" s="1"/>
  <c r="L47" s="1"/>
  <c r="L48" s="1"/>
  <c r="L49" s="1"/>
  <c r="L50" s="1"/>
  <c r="L51" s="1"/>
  <c r="L52" s="1"/>
  <c r="L53" s="1"/>
  <c r="L54" s="1"/>
  <c r="L55" s="1"/>
  <c r="L56" s="1"/>
  <c r="L57" s="1"/>
  <c r="L58" s="1"/>
  <c r="L59" s="1"/>
  <c r="L60" s="1"/>
  <c r="L61" s="1"/>
  <c r="L62" s="1"/>
  <c r="L63" s="1"/>
  <c r="L64" s="1"/>
  <c r="L65" s="1"/>
  <c r="L66" s="1"/>
  <c r="L67" s="1"/>
  <c r="J40"/>
  <c r="J41" s="1"/>
  <c r="J42" s="1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J64" s="1"/>
  <c r="J65" s="1"/>
  <c r="J66" s="1"/>
  <c r="J67" s="1"/>
  <c r="J39"/>
  <c r="F39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B17"/>
  <c r="B16"/>
  <c r="B13"/>
  <c r="B25" s="1"/>
  <c r="L37"/>
  <c r="N37" s="1"/>
  <c r="B3"/>
  <c r="B6" s="1"/>
  <c r="B7" l="1"/>
  <c r="B8"/>
  <c r="B24"/>
  <c r="B26" s="1"/>
  <c r="B27" s="1"/>
  <c r="B9"/>
  <c r="V38"/>
  <c r="J37"/>
  <c r="M37" s="1"/>
  <c r="U69" l="1"/>
  <c r="Q69"/>
  <c r="V69"/>
  <c r="R69"/>
  <c r="B18"/>
  <c r="B28"/>
  <c r="P37"/>
  <c r="R37" s="1"/>
  <c r="G40" l="1"/>
  <c r="G44"/>
  <c r="G48"/>
  <c r="G52"/>
  <c r="G56"/>
  <c r="G60"/>
  <c r="G64"/>
  <c r="G57"/>
  <c r="G39"/>
  <c r="G43"/>
  <c r="G47"/>
  <c r="G51"/>
  <c r="G55"/>
  <c r="G59"/>
  <c r="G63"/>
  <c r="G67"/>
  <c r="G38"/>
  <c r="G42"/>
  <c r="G46"/>
  <c r="G50"/>
  <c r="G54"/>
  <c r="G58"/>
  <c r="G62"/>
  <c r="G66"/>
  <c r="G41"/>
  <c r="G45"/>
  <c r="G49"/>
  <c r="G53"/>
  <c r="G61"/>
  <c r="G65"/>
  <c r="O37"/>
  <c r="Q37" s="1"/>
  <c r="D44"/>
  <c r="N44" s="1"/>
  <c r="D56"/>
  <c r="M56" s="1"/>
  <c r="D64"/>
  <c r="N64" s="1"/>
  <c r="D43"/>
  <c r="N43" s="1"/>
  <c r="D51"/>
  <c r="M51" s="1"/>
  <c r="D59"/>
  <c r="M59" s="1"/>
  <c r="D67"/>
  <c r="M67" s="1"/>
  <c r="D42"/>
  <c r="M42" s="1"/>
  <c r="D50"/>
  <c r="N50" s="1"/>
  <c r="D58"/>
  <c r="M58" s="1"/>
  <c r="D66"/>
  <c r="D41"/>
  <c r="N41" s="1"/>
  <c r="D45"/>
  <c r="M45" s="1"/>
  <c r="D49"/>
  <c r="M49" s="1"/>
  <c r="D53"/>
  <c r="M53" s="1"/>
  <c r="D57"/>
  <c r="D61"/>
  <c r="M61" s="1"/>
  <c r="D65"/>
  <c r="N65" s="1"/>
  <c r="D40"/>
  <c r="N40" s="1"/>
  <c r="D48"/>
  <c r="M48" s="1"/>
  <c r="D52"/>
  <c r="N52" s="1"/>
  <c r="D60"/>
  <c r="M60" s="1"/>
  <c r="D38"/>
  <c r="D39"/>
  <c r="N39" s="1"/>
  <c r="D47"/>
  <c r="M47" s="1"/>
  <c r="D55"/>
  <c r="M55" s="1"/>
  <c r="D63"/>
  <c r="M63" s="1"/>
  <c r="D46"/>
  <c r="M46" s="1"/>
  <c r="D54"/>
  <c r="N54" s="1"/>
  <c r="D62"/>
  <c r="M62" s="1"/>
  <c r="M64"/>
  <c r="N42"/>
  <c r="M44"/>
  <c r="N46"/>
  <c r="M43"/>
  <c r="M39"/>
  <c r="N62"/>
  <c r="N66"/>
  <c r="M50"/>
  <c r="N56"/>
  <c r="N53"/>
  <c r="N45"/>
  <c r="M66"/>
  <c r="N55" l="1"/>
  <c r="N49"/>
  <c r="M65"/>
  <c r="N67"/>
  <c r="N63"/>
  <c r="M41"/>
  <c r="N48"/>
  <c r="M40"/>
  <c r="T39"/>
  <c r="T40" s="1"/>
  <c r="N60"/>
  <c r="N51"/>
  <c r="N59"/>
  <c r="N61"/>
  <c r="M54"/>
  <c r="H39"/>
  <c r="H60"/>
  <c r="H59"/>
  <c r="H47"/>
  <c r="H43"/>
  <c r="H54"/>
  <c r="H52"/>
  <c r="H51"/>
  <c r="H48"/>
  <c r="H56"/>
  <c r="H44"/>
  <c r="H42"/>
  <c r="H40"/>
  <c r="H65"/>
  <c r="H49"/>
  <c r="H61"/>
  <c r="H58"/>
  <c r="H57"/>
  <c r="H45"/>
  <c r="H67"/>
  <c r="H53"/>
  <c r="H41"/>
  <c r="H50"/>
  <c r="H62"/>
  <c r="H46"/>
  <c r="H55"/>
  <c r="H66"/>
  <c r="H64"/>
  <c r="H63"/>
  <c r="M57"/>
  <c r="N57"/>
  <c r="N58"/>
  <c r="M52"/>
  <c r="N47"/>
  <c r="V39" l="1"/>
  <c r="P39"/>
  <c r="O39"/>
  <c r="V40"/>
  <c r="T41"/>
  <c r="P41" l="1"/>
  <c r="P42" s="1"/>
  <c r="P40"/>
  <c r="R40" s="1"/>
  <c r="R39"/>
  <c r="Q39"/>
  <c r="O40"/>
  <c r="U39"/>
  <c r="S40"/>
  <c r="V41"/>
  <c r="T42"/>
  <c r="R41" l="1"/>
  <c r="S41"/>
  <c r="U40"/>
  <c r="Q40"/>
  <c r="O41"/>
  <c r="R42"/>
  <c r="P43"/>
  <c r="V42"/>
  <c r="T43"/>
  <c r="O42" l="1"/>
  <c r="Q41"/>
  <c r="U41"/>
  <c r="S42"/>
  <c r="P44"/>
  <c r="R43"/>
  <c r="V43"/>
  <c r="T44"/>
  <c r="U42" l="1"/>
  <c r="S43"/>
  <c r="Q42"/>
  <c r="O43"/>
  <c r="R44"/>
  <c r="P45"/>
  <c r="T45"/>
  <c r="V44"/>
  <c r="S44" l="1"/>
  <c r="U43"/>
  <c r="Q43"/>
  <c r="O44"/>
  <c r="R45"/>
  <c r="P46"/>
  <c r="V45"/>
  <c r="T46"/>
  <c r="S45" l="1"/>
  <c r="U44"/>
  <c r="Q44"/>
  <c r="O45"/>
  <c r="V46"/>
  <c r="T47"/>
  <c r="R46"/>
  <c r="P47"/>
  <c r="O46" l="1"/>
  <c r="Q45"/>
  <c r="S46"/>
  <c r="U45"/>
  <c r="T48"/>
  <c r="V47"/>
  <c r="R47"/>
  <c r="P48"/>
  <c r="S47" l="1"/>
  <c r="U46"/>
  <c r="Q46"/>
  <c r="O47"/>
  <c r="T49"/>
  <c r="V48"/>
  <c r="R48"/>
  <c r="P49"/>
  <c r="U47" l="1"/>
  <c r="S48"/>
  <c r="Q47"/>
  <c r="O48"/>
  <c r="V49"/>
  <c r="T50"/>
  <c r="R49"/>
  <c r="P50"/>
  <c r="S49" l="1"/>
  <c r="U48"/>
  <c r="O49"/>
  <c r="Q48"/>
  <c r="V50"/>
  <c r="T51"/>
  <c r="R50"/>
  <c r="P51"/>
  <c r="S50" l="1"/>
  <c r="U49"/>
  <c r="O50"/>
  <c r="Q49"/>
  <c r="V51"/>
  <c r="T52"/>
  <c r="R51"/>
  <c r="P52"/>
  <c r="S51" l="1"/>
  <c r="U50"/>
  <c r="O51"/>
  <c r="Q50"/>
  <c r="R52"/>
  <c r="P53"/>
  <c r="V52"/>
  <c r="T53"/>
  <c r="S52" l="1"/>
  <c r="U51"/>
  <c r="Q51"/>
  <c r="O52"/>
  <c r="R53"/>
  <c r="P54"/>
  <c r="V53"/>
  <c r="T54"/>
  <c r="S53" l="1"/>
  <c r="U52"/>
  <c r="Q52"/>
  <c r="O53"/>
  <c r="V54"/>
  <c r="T55"/>
  <c r="R54"/>
  <c r="P55"/>
  <c r="S54" l="1"/>
  <c r="U53"/>
  <c r="Q53"/>
  <c r="O54"/>
  <c r="R55"/>
  <c r="P56"/>
  <c r="V55"/>
  <c r="T56"/>
  <c r="U54" l="1"/>
  <c r="S55"/>
  <c r="O55"/>
  <c r="Q54"/>
  <c r="R56"/>
  <c r="P57"/>
  <c r="V56"/>
  <c r="T57"/>
  <c r="O56" l="1"/>
  <c r="Q55"/>
  <c r="S56"/>
  <c r="U55"/>
  <c r="P58"/>
  <c r="R57"/>
  <c r="V57"/>
  <c r="T58"/>
  <c r="O57" l="1"/>
  <c r="Q56"/>
  <c r="S57"/>
  <c r="U56"/>
  <c r="R58"/>
  <c r="P59"/>
  <c r="V58"/>
  <c r="T59"/>
  <c r="O58" l="1"/>
  <c r="Q57"/>
  <c r="U57"/>
  <c r="S58"/>
  <c r="V59"/>
  <c r="T60"/>
  <c r="P60"/>
  <c r="R59"/>
  <c r="O59" l="1"/>
  <c r="Q58"/>
  <c r="S59"/>
  <c r="U58"/>
  <c r="V60"/>
  <c r="T61"/>
  <c r="R60"/>
  <c r="P61"/>
  <c r="O60" l="1"/>
  <c r="Q59"/>
  <c r="S60"/>
  <c r="U59"/>
  <c r="R61"/>
  <c r="P62"/>
  <c r="T62"/>
  <c r="V61"/>
  <c r="O61" l="1"/>
  <c r="Q60"/>
  <c r="U60"/>
  <c r="S61"/>
  <c r="V62"/>
  <c r="T63"/>
  <c r="R62"/>
  <c r="P63"/>
  <c r="O62" l="1"/>
  <c r="Q61"/>
  <c r="S62"/>
  <c r="U61"/>
  <c r="V63"/>
  <c r="T64"/>
  <c r="R63"/>
  <c r="P64"/>
  <c r="O63" l="1"/>
  <c r="Q62"/>
  <c r="U62"/>
  <c r="S63"/>
  <c r="V64"/>
  <c r="T65"/>
  <c r="R64"/>
  <c r="P65"/>
  <c r="O64" l="1"/>
  <c r="Q63"/>
  <c r="S64"/>
  <c r="U63"/>
  <c r="V65"/>
  <c r="T66"/>
  <c r="R65"/>
  <c r="P66"/>
  <c r="O65" l="1"/>
  <c r="Q64"/>
  <c r="S65"/>
  <c r="U64"/>
  <c r="R66"/>
  <c r="P67"/>
  <c r="R67" s="1"/>
  <c r="V66"/>
  <c r="T67"/>
  <c r="V67" s="1"/>
  <c r="O66" l="1"/>
  <c r="Q65"/>
  <c r="U65"/>
  <c r="S66"/>
  <c r="V68"/>
  <c r="R68"/>
  <c r="Q66" l="1"/>
  <c r="O67"/>
  <c r="Q67" s="1"/>
  <c r="S67"/>
  <c r="U67" s="1"/>
  <c r="U66"/>
  <c r="U68" l="1"/>
</calcChain>
</file>

<file path=xl/sharedStrings.xml><?xml version="1.0" encoding="utf-8"?>
<sst xmlns="http://schemas.openxmlformats.org/spreadsheetml/2006/main" count="59" uniqueCount="53">
  <si>
    <t>объем АС</t>
  </si>
  <si>
    <t>Кисп спирта</t>
  </si>
  <si>
    <t>Итого:</t>
  </si>
  <si>
    <t>Объем сырца, л</t>
  </si>
  <si>
    <t>мощность нагрева чистая, кВт</t>
  </si>
  <si>
    <t>количество водяного пара, кг/ч</t>
  </si>
  <si>
    <t>теплота кипения воды, Дж/кг</t>
  </si>
  <si>
    <t>№TT сверху</t>
  </si>
  <si>
    <t>подача сырца, л,ч</t>
  </si>
  <si>
    <t>плотность этанола при 78*С, кг/л</t>
  </si>
  <si>
    <t>количество флегмы L, моль/ч</t>
  </si>
  <si>
    <t>молярная масса воды,  г/моль</t>
  </si>
  <si>
    <t>молярная масса этанола, г/моль</t>
  </si>
  <si>
    <t>количество пара G, моль/ч</t>
  </si>
  <si>
    <t>L/G</t>
  </si>
  <si>
    <t>количество сырца , моль/ч</t>
  </si>
  <si>
    <t>концентрация сырца, %об</t>
  </si>
  <si>
    <t xml:space="preserve">Концентрация эпюрата Xo, % об </t>
  </si>
  <si>
    <t>Концентрация на тарелках отгонной части, % об (из кривой фаз. Равн. Yб=L/G(Xб-Xo), где Xб и Yб - концентрация на тарелках отгонной части и в паре над ними</t>
  </si>
  <si>
    <t>узел отбора</t>
  </si>
  <si>
    <t>конц в узле отбора над узлом ввода, % об</t>
  </si>
  <si>
    <t>Крект этилацетата</t>
  </si>
  <si>
    <t>Крект ацетальдегида</t>
  </si>
  <si>
    <t>Кисп этилацетата*G/L</t>
  </si>
  <si>
    <t>Кисп ацетальдегида*G/L</t>
  </si>
  <si>
    <t>содержание  ацетальдгида всего, мг</t>
  </si>
  <si>
    <t>содержание  этилацетата  всего, мг</t>
  </si>
  <si>
    <t>Конц этилац, мг/л</t>
  </si>
  <si>
    <t>Конц ацетальд, мг/л</t>
  </si>
  <si>
    <t>Кол-во этилац на ТТ, мг</t>
  </si>
  <si>
    <t>Кол-во ацетальд на ТТ, мг</t>
  </si>
  <si>
    <t>узел ввода = 1</t>
  </si>
  <si>
    <t>концентрация  ацетальдгида в сырце, мг/лАС</t>
  </si>
  <si>
    <t>концентрация этилацетата в сырце, мг/лАС</t>
  </si>
  <si>
    <t>концентрация  ацетальдгида в сырце, мг/л</t>
  </si>
  <si>
    <t>концентрация этилацетата в сырце, мг/л</t>
  </si>
  <si>
    <t>С одной ФТ над узлом ввода (50мл УС), она же - узел отбора</t>
  </si>
  <si>
    <t>Расчет ведется для подачи 20л сырца 50%  без отбора примесей (накопление), поданного в ЭК 30ТТ с одной ФТ над узлом ввода (1 вариант), и без ФТ (открытая колонна) (2 вариант)</t>
  </si>
  <si>
    <t>Концентрации на 1ТТ подбирал так, чтобы суммарное количество примесей на тарелках оказалось равным количеству примесей в сырце.</t>
  </si>
  <si>
    <t>Без ФТ над узлом ввода (отбор из узла ввода)</t>
  </si>
  <si>
    <t>масс</t>
  </si>
  <si>
    <t>расход пара, кг/кг АС</t>
  </si>
  <si>
    <t>Среднемолекулярная масса, Мср</t>
  </si>
  <si>
    <t>моль</t>
  </si>
  <si>
    <t>L для отгонной</t>
  </si>
  <si>
    <t>G</t>
  </si>
  <si>
    <t>эпюрат, масс</t>
  </si>
  <si>
    <t>УС ТТ, л</t>
  </si>
  <si>
    <t>%масс</t>
  </si>
  <si>
    <t>Кисп ЭА</t>
  </si>
  <si>
    <t>Кисп АА</t>
  </si>
  <si>
    <t>Масса питания, кг (удельная на 1л АС)</t>
  </si>
  <si>
    <t>кратность концентрирования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</si>
</sst>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2" fontId="0" fillId="0" borderId="0" xfId="0" applyNumberFormat="1"/>
    <xf numFmtId="0" fontId="0" fillId="4" borderId="0" xfId="0" applyFill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9"/>
  <sheetViews>
    <sheetView tabSelected="1" zoomScale="70" zoomScaleNormal="70" workbookViewId="0">
      <selection activeCell="Q69" sqref="Q69"/>
    </sheetView>
  </sheetViews>
  <sheetFormatPr defaultRowHeight="15"/>
  <cols>
    <col min="1" max="1" width="50.28515625" customWidth="1"/>
    <col min="4" max="22" width="15" customWidth="1"/>
  </cols>
  <sheetData>
    <row r="1" spans="1:6">
      <c r="A1" t="s">
        <v>3</v>
      </c>
      <c r="B1">
        <v>20</v>
      </c>
    </row>
    <row r="2" spans="1:6">
      <c r="A2" t="s">
        <v>16</v>
      </c>
      <c r="B2">
        <v>50</v>
      </c>
      <c r="C2">
        <v>0.2238</v>
      </c>
      <c r="D2" t="s">
        <v>43</v>
      </c>
      <c r="E2">
        <v>0.42420000000000002</v>
      </c>
      <c r="F2" t="s">
        <v>40</v>
      </c>
    </row>
    <row r="3" spans="1:6">
      <c r="A3" t="s">
        <v>0</v>
      </c>
      <c r="B3">
        <f>B1*B2/100</f>
        <v>10</v>
      </c>
    </row>
    <row r="4" spans="1:6">
      <c r="A4" t="s">
        <v>32</v>
      </c>
      <c r="B4">
        <v>50</v>
      </c>
    </row>
    <row r="5" spans="1:6">
      <c r="A5" t="s">
        <v>33</v>
      </c>
      <c r="B5">
        <v>200</v>
      </c>
    </row>
    <row r="6" spans="1:6">
      <c r="A6" t="s">
        <v>34</v>
      </c>
      <c r="B6">
        <f>B4*B3/B1</f>
        <v>25</v>
      </c>
    </row>
    <row r="7" spans="1:6">
      <c r="A7" t="s">
        <v>35</v>
      </c>
      <c r="B7">
        <f>B5*B3/B1</f>
        <v>100</v>
      </c>
    </row>
    <row r="8" spans="1:6">
      <c r="A8" t="s">
        <v>25</v>
      </c>
      <c r="B8">
        <f>B4*B3</f>
        <v>500</v>
      </c>
    </row>
    <row r="9" spans="1:6">
      <c r="A9" t="s">
        <v>26</v>
      </c>
      <c r="B9">
        <f>B5*B3</f>
        <v>2000</v>
      </c>
    </row>
    <row r="10" spans="1:6">
      <c r="A10" t="s">
        <v>8</v>
      </c>
      <c r="B10">
        <v>9</v>
      </c>
    </row>
    <row r="11" spans="1:6">
      <c r="A11" t="s">
        <v>4</v>
      </c>
      <c r="B11" s="1">
        <v>1.8</v>
      </c>
      <c r="C11" s="1"/>
    </row>
    <row r="12" spans="1:6">
      <c r="A12" t="s">
        <v>6</v>
      </c>
      <c r="B12" s="1">
        <v>2300000</v>
      </c>
      <c r="C12" s="1"/>
    </row>
    <row r="13" spans="1:6">
      <c r="A13" t="s">
        <v>5</v>
      </c>
      <c r="B13">
        <f>B11*1000*3600/B12</f>
        <v>2.8173913043478263</v>
      </c>
    </row>
    <row r="14" spans="1:6">
      <c r="A14" s="3" t="s">
        <v>41</v>
      </c>
      <c r="B14" s="3">
        <f>B13/(B10*B2*0.789/100)</f>
        <v>0.7935195900148786</v>
      </c>
    </row>
    <row r="15" spans="1:6">
      <c r="A15" s="3" t="s">
        <v>45</v>
      </c>
      <c r="B15" s="3">
        <f>B14/B21</f>
        <v>4.4084421667493254E-2</v>
      </c>
    </row>
    <row r="16" spans="1:6">
      <c r="A16" s="3" t="s">
        <v>42</v>
      </c>
      <c r="B16" s="3">
        <f>C2*B22+(1-C2)*B21</f>
        <v>24.266400000000001</v>
      </c>
    </row>
    <row r="17" spans="1:2">
      <c r="A17" s="3" t="s">
        <v>51</v>
      </c>
      <c r="B17" s="3">
        <f>1/E2</f>
        <v>2.3573785950023574</v>
      </c>
    </row>
    <row r="18" spans="1:2">
      <c r="A18" s="3" t="s">
        <v>44</v>
      </c>
      <c r="B18" s="3">
        <f>B17/B16+B15</f>
        <v>0.14123021152517123</v>
      </c>
    </row>
    <row r="19" spans="1:2">
      <c r="A19" s="3" t="s">
        <v>14</v>
      </c>
      <c r="B19" s="3">
        <f>B18/B15</f>
        <v>3.2036308106841025</v>
      </c>
    </row>
    <row r="20" spans="1:2">
      <c r="A20" s="3" t="s">
        <v>46</v>
      </c>
      <c r="B20" s="3">
        <f>100/(B17+B14)</f>
        <v>31.736982323169855</v>
      </c>
    </row>
    <row r="21" spans="1:2">
      <c r="A21" t="s">
        <v>11</v>
      </c>
      <c r="B21">
        <v>18</v>
      </c>
    </row>
    <row r="22" spans="1:2">
      <c r="A22" t="s">
        <v>12</v>
      </c>
      <c r="B22">
        <v>46</v>
      </c>
    </row>
    <row r="23" spans="1:2">
      <c r="A23" t="s">
        <v>9</v>
      </c>
      <c r="B23">
        <v>0.73</v>
      </c>
    </row>
    <row r="24" spans="1:2">
      <c r="A24" t="s">
        <v>15</v>
      </c>
      <c r="B24">
        <f>(B10*(B1-B3)/(B1*B21)+B10*B3*B23/(B1*B22))*1000</f>
        <v>321.41304347826087</v>
      </c>
    </row>
    <row r="25" spans="1:2">
      <c r="A25" t="s">
        <v>13</v>
      </c>
      <c r="B25">
        <f>B13*1000/B21</f>
        <v>156.52173913043481</v>
      </c>
    </row>
    <row r="26" spans="1:2">
      <c r="A26" t="s">
        <v>10</v>
      </c>
      <c r="B26">
        <f>B24+B25</f>
        <v>477.93478260869568</v>
      </c>
    </row>
    <row r="27" spans="1:2">
      <c r="A27" t="s">
        <v>14</v>
      </c>
      <c r="B27">
        <f>B26/B25</f>
        <v>3.0534722222222217</v>
      </c>
    </row>
    <row r="28" spans="1:2">
      <c r="A28" t="s">
        <v>17</v>
      </c>
      <c r="B28">
        <f>B2-B2/B27</f>
        <v>33.625198999317718</v>
      </c>
    </row>
    <row r="29" spans="1:2" ht="60" customHeight="1">
      <c r="A29" s="2" t="s">
        <v>18</v>
      </c>
      <c r="B29">
        <v>61</v>
      </c>
    </row>
    <row r="30" spans="1:2">
      <c r="A30" t="s">
        <v>20</v>
      </c>
      <c r="B30">
        <v>83.6</v>
      </c>
    </row>
    <row r="33" spans="4:22">
      <c r="D33" t="s">
        <v>37</v>
      </c>
    </row>
    <row r="34" spans="4:22">
      <c r="D34" t="s">
        <v>38</v>
      </c>
    </row>
    <row r="35" spans="4:22">
      <c r="O35" t="s">
        <v>36</v>
      </c>
      <c r="S35" t="s">
        <v>39</v>
      </c>
    </row>
    <row r="36" spans="4:22" s="10" customFormat="1" ht="48" customHeight="1">
      <c r="D36" s="10" t="s">
        <v>14</v>
      </c>
      <c r="E36" s="10" t="s">
        <v>7</v>
      </c>
      <c r="F36" s="10" t="s">
        <v>47</v>
      </c>
      <c r="G36" s="10" t="s">
        <v>48</v>
      </c>
      <c r="H36" s="10" t="s">
        <v>1</v>
      </c>
      <c r="I36" s="10" t="s">
        <v>21</v>
      </c>
      <c r="J36" s="10" t="s">
        <v>49</v>
      </c>
      <c r="K36" s="10" t="s">
        <v>22</v>
      </c>
      <c r="L36" s="10" t="s">
        <v>50</v>
      </c>
      <c r="M36" s="10" t="s">
        <v>23</v>
      </c>
      <c r="N36" s="10" t="s">
        <v>24</v>
      </c>
      <c r="O36" s="10" t="s">
        <v>27</v>
      </c>
      <c r="P36" s="10" t="s">
        <v>28</v>
      </c>
      <c r="Q36" s="10" t="s">
        <v>29</v>
      </c>
      <c r="R36" s="10" t="s">
        <v>30</v>
      </c>
      <c r="S36" s="10" t="s">
        <v>27</v>
      </c>
      <c r="T36" s="10" t="s">
        <v>28</v>
      </c>
      <c r="U36" s="10" t="s">
        <v>29</v>
      </c>
      <c r="V36" s="10" t="s">
        <v>30</v>
      </c>
    </row>
    <row r="37" spans="4:22">
      <c r="D37">
        <v>1</v>
      </c>
      <c r="E37" t="s">
        <v>19</v>
      </c>
      <c r="F37">
        <v>0.05</v>
      </c>
      <c r="G37">
        <f>B30</f>
        <v>83.6</v>
      </c>
      <c r="H37">
        <v>1.07</v>
      </c>
      <c r="I37">
        <v>2.5</v>
      </c>
      <c r="J37">
        <f t="shared" ref="J37" si="0">H37*I37</f>
        <v>2.6750000000000003</v>
      </c>
      <c r="K37">
        <v>7</v>
      </c>
      <c r="L37">
        <f>H37*K37</f>
        <v>7.49</v>
      </c>
      <c r="M37">
        <f t="shared" ref="M37:M67" si="1">J37/D37</f>
        <v>2.6750000000000003</v>
      </c>
      <c r="N37">
        <f t="shared" ref="N37:N67" si="2">L37/D37</f>
        <v>7.49</v>
      </c>
      <c r="O37">
        <f>O38*M37</f>
        <v>32100.000000000004</v>
      </c>
      <c r="P37">
        <f>P38*N37</f>
        <v>9362.5</v>
      </c>
      <c r="Q37">
        <f t="shared" ref="Q37:Q67" si="3">O37*F37</f>
        <v>1605.0000000000002</v>
      </c>
      <c r="R37">
        <f t="shared" ref="R37:R67" si="4">P37*F37</f>
        <v>468.125</v>
      </c>
      <c r="S37">
        <v>0</v>
      </c>
      <c r="T37">
        <v>0</v>
      </c>
      <c r="U37">
        <v>0</v>
      </c>
      <c r="V37">
        <v>0</v>
      </c>
    </row>
    <row r="38" spans="4:22">
      <c r="D38">
        <f>$B$19</f>
        <v>3.2036308106841025</v>
      </c>
      <c r="E38" t="s">
        <v>31</v>
      </c>
      <c r="F38" s="4">
        <v>1.4999999999999999E-2</v>
      </c>
      <c r="G38" s="5">
        <f>$B$20</f>
        <v>31.736982323169855</v>
      </c>
      <c r="H38">
        <f>G37/G38</f>
        <v>2.6341508826744091</v>
      </c>
      <c r="I38">
        <v>3.2</v>
      </c>
      <c r="J38" s="8">
        <v>9</v>
      </c>
      <c r="K38">
        <v>6.1</v>
      </c>
      <c r="L38" s="8">
        <v>12</v>
      </c>
      <c r="M38">
        <f>J38/D38</f>
        <v>2.8093124744539906</v>
      </c>
      <c r="N38">
        <f>L38/D38</f>
        <v>3.7457499659386544</v>
      </c>
      <c r="O38">
        <f>B7*O69</f>
        <v>12000</v>
      </c>
      <c r="P38">
        <f>B6*P69</f>
        <v>1250</v>
      </c>
      <c r="Q38">
        <f>O38*F38</f>
        <v>180</v>
      </c>
      <c r="R38">
        <f>P38*F38</f>
        <v>18.75</v>
      </c>
      <c r="S38">
        <f>B7*S69</f>
        <v>85000</v>
      </c>
      <c r="T38">
        <f>B6*T69</f>
        <v>25000</v>
      </c>
      <c r="U38">
        <f>S38*F38</f>
        <v>1275</v>
      </c>
      <c r="V38">
        <f t="shared" ref="V38:V67" si="5">T38*F38</f>
        <v>375</v>
      </c>
    </row>
    <row r="39" spans="4:22">
      <c r="D39">
        <f t="shared" ref="D39:D67" si="6">$B$19</f>
        <v>3.2036308106841025</v>
      </c>
      <c r="E39">
        <v>2</v>
      </c>
      <c r="F39">
        <f>F38</f>
        <v>1.4999999999999999E-2</v>
      </c>
      <c r="G39" s="5">
        <f t="shared" ref="G39:G67" si="7">$B$20</f>
        <v>31.736982323169855</v>
      </c>
      <c r="H39">
        <f>G37/G38</f>
        <v>2.6341508826744091</v>
      </c>
      <c r="I39">
        <v>3.2</v>
      </c>
      <c r="J39">
        <f>J38</f>
        <v>9</v>
      </c>
      <c r="K39">
        <v>6.1</v>
      </c>
      <c r="L39">
        <f>L38</f>
        <v>12</v>
      </c>
      <c r="M39">
        <f t="shared" si="1"/>
        <v>2.8093124744539906</v>
      </c>
      <c r="N39">
        <f t="shared" si="2"/>
        <v>3.7457499659386544</v>
      </c>
      <c r="O39">
        <f>O38/M38</f>
        <v>4271.507747578803</v>
      </c>
      <c r="P39">
        <f>P38/N38</f>
        <v>333.71154277959397</v>
      </c>
      <c r="Q39">
        <f t="shared" si="3"/>
        <v>64.072616213682039</v>
      </c>
      <c r="R39">
        <f t="shared" si="4"/>
        <v>5.0056731416939098</v>
      </c>
      <c r="S39">
        <f>S38/M38</f>
        <v>30256.513212016525</v>
      </c>
      <c r="T39">
        <f>T38/N38</f>
        <v>6674.2308555918798</v>
      </c>
      <c r="U39">
        <f t="shared" ref="U38:U67" si="8">S39*F39</f>
        <v>453.84769818024785</v>
      </c>
      <c r="V39">
        <f t="shared" si="5"/>
        <v>100.11346283387819</v>
      </c>
    </row>
    <row r="40" spans="4:22">
      <c r="D40">
        <f t="shared" si="6"/>
        <v>3.2036308106841025</v>
      </c>
      <c r="E40">
        <v>4</v>
      </c>
      <c r="F40">
        <f t="shared" ref="F40:F67" si="9">F39</f>
        <v>1.4999999999999999E-2</v>
      </c>
      <c r="G40" s="5">
        <f t="shared" si="7"/>
        <v>31.736982323169855</v>
      </c>
      <c r="H40">
        <f>G37/G38</f>
        <v>2.6341508826744091</v>
      </c>
      <c r="I40">
        <v>3.2</v>
      </c>
      <c r="J40">
        <f t="shared" ref="J40:J67" si="10">J39</f>
        <v>9</v>
      </c>
      <c r="K40">
        <v>6.1</v>
      </c>
      <c r="L40">
        <f t="shared" ref="L40:L67" si="11">L39</f>
        <v>12</v>
      </c>
      <c r="M40">
        <f t="shared" si="1"/>
        <v>2.8093124744539906</v>
      </c>
      <c r="N40">
        <f t="shared" si="2"/>
        <v>3.7457499659386544</v>
      </c>
      <c r="O40">
        <f t="shared" ref="O40:O67" si="12">O39/M39</f>
        <v>1520.4815364688118</v>
      </c>
      <c r="P40">
        <f>P39/N39</f>
        <v>89.090715027469429</v>
      </c>
      <c r="Q40">
        <f t="shared" si="3"/>
        <v>22.807223047032174</v>
      </c>
      <c r="R40">
        <f t="shared" si="4"/>
        <v>1.3363607254120413</v>
      </c>
      <c r="S40">
        <f t="shared" ref="S40:S67" si="13">S39/M39</f>
        <v>10770.077549987418</v>
      </c>
      <c r="T40">
        <f t="shared" ref="T40:T67" si="14">T39/N39</f>
        <v>1781.8143005493887</v>
      </c>
      <c r="U40">
        <f t="shared" si="8"/>
        <v>161.55116324981125</v>
      </c>
      <c r="V40">
        <f t="shared" si="5"/>
        <v>26.727214508240831</v>
      </c>
    </row>
    <row r="41" spans="4:22">
      <c r="D41">
        <f t="shared" si="6"/>
        <v>3.2036308106841025</v>
      </c>
      <c r="E41">
        <v>5</v>
      </c>
      <c r="F41">
        <f t="shared" si="9"/>
        <v>1.4999999999999999E-2</v>
      </c>
      <c r="G41" s="5">
        <f t="shared" si="7"/>
        <v>31.736982323169855</v>
      </c>
      <c r="H41">
        <f>G37/G38</f>
        <v>2.6341508826744091</v>
      </c>
      <c r="I41">
        <v>3.2</v>
      </c>
      <c r="J41">
        <f t="shared" si="10"/>
        <v>9</v>
      </c>
      <c r="K41">
        <v>6.1</v>
      </c>
      <c r="L41">
        <f t="shared" si="11"/>
        <v>12</v>
      </c>
      <c r="M41">
        <f t="shared" si="1"/>
        <v>2.8093124744539906</v>
      </c>
      <c r="N41">
        <f t="shared" si="2"/>
        <v>3.7457499659386544</v>
      </c>
      <c r="O41">
        <f t="shared" si="12"/>
        <v>541.22905525642102</v>
      </c>
      <c r="P41">
        <f t="shared" ref="P40:P67" si="15">P40/N40</f>
        <v>23.784479967323186</v>
      </c>
      <c r="Q41">
        <f t="shared" si="3"/>
        <v>8.1184358288463159</v>
      </c>
      <c r="R41">
        <f t="shared" si="4"/>
        <v>0.35676719950984775</v>
      </c>
      <c r="S41">
        <f t="shared" si="13"/>
        <v>3833.705808066316</v>
      </c>
      <c r="T41">
        <f t="shared" si="14"/>
        <v>475.68959934646375</v>
      </c>
      <c r="U41">
        <f t="shared" si="8"/>
        <v>57.50558712099474</v>
      </c>
      <c r="V41">
        <f t="shared" si="5"/>
        <v>7.1353439901969562</v>
      </c>
    </row>
    <row r="42" spans="4:22">
      <c r="D42">
        <f t="shared" si="6"/>
        <v>3.2036308106841025</v>
      </c>
      <c r="E42">
        <v>6</v>
      </c>
      <c r="F42">
        <f t="shared" si="9"/>
        <v>1.4999999999999999E-2</v>
      </c>
      <c r="G42" s="5">
        <f t="shared" si="7"/>
        <v>31.736982323169855</v>
      </c>
      <c r="H42">
        <f>G37/G38</f>
        <v>2.6341508826744091</v>
      </c>
      <c r="I42">
        <v>3.2</v>
      </c>
      <c r="J42">
        <f t="shared" si="10"/>
        <v>9</v>
      </c>
      <c r="K42">
        <v>6.1</v>
      </c>
      <c r="L42">
        <f t="shared" si="11"/>
        <v>12</v>
      </c>
      <c r="M42">
        <f t="shared" si="1"/>
        <v>2.8093124744539906</v>
      </c>
      <c r="N42">
        <f t="shared" si="2"/>
        <v>3.7457499659386544</v>
      </c>
      <c r="O42">
        <f t="shared" si="12"/>
        <v>192.65534189521321</v>
      </c>
      <c r="P42">
        <f t="shared" si="15"/>
        <v>6.3497244032846138</v>
      </c>
      <c r="Q42">
        <f t="shared" si="3"/>
        <v>2.8898301284281982</v>
      </c>
      <c r="R42">
        <f t="shared" si="4"/>
        <v>9.5245866049269198E-2</v>
      </c>
      <c r="S42">
        <f t="shared" si="13"/>
        <v>1364.6420050910938</v>
      </c>
      <c r="T42">
        <f t="shared" si="14"/>
        <v>126.99448806569229</v>
      </c>
      <c r="U42">
        <f t="shared" si="8"/>
        <v>20.469630076366407</v>
      </c>
      <c r="V42">
        <f t="shared" si="5"/>
        <v>1.9049173209853842</v>
      </c>
    </row>
    <row r="43" spans="4:22">
      <c r="D43">
        <f t="shared" si="6"/>
        <v>3.2036308106841025</v>
      </c>
      <c r="E43">
        <v>7</v>
      </c>
      <c r="F43">
        <f t="shared" si="9"/>
        <v>1.4999999999999999E-2</v>
      </c>
      <c r="G43" s="5">
        <f t="shared" si="7"/>
        <v>31.736982323169855</v>
      </c>
      <c r="H43">
        <f>G37/G38</f>
        <v>2.6341508826744091</v>
      </c>
      <c r="I43">
        <v>3.2</v>
      </c>
      <c r="J43">
        <f t="shared" si="10"/>
        <v>9</v>
      </c>
      <c r="K43">
        <v>6.1</v>
      </c>
      <c r="L43">
        <f t="shared" si="11"/>
        <v>12</v>
      </c>
      <c r="M43">
        <f t="shared" si="1"/>
        <v>2.8093124744539906</v>
      </c>
      <c r="N43">
        <f t="shared" si="2"/>
        <v>3.7457499659386544</v>
      </c>
      <c r="O43">
        <f t="shared" si="12"/>
        <v>68.577398793153876</v>
      </c>
      <c r="P43">
        <f t="shared" si="15"/>
        <v>1.6951810614762763</v>
      </c>
      <c r="Q43">
        <f t="shared" si="3"/>
        <v>1.028660981897308</v>
      </c>
      <c r="R43">
        <f t="shared" si="4"/>
        <v>2.5427715922144146E-2</v>
      </c>
      <c r="S43">
        <f t="shared" si="13"/>
        <v>485.75657478483998</v>
      </c>
      <c r="T43">
        <f t="shared" si="14"/>
        <v>33.903621229525527</v>
      </c>
      <c r="U43">
        <f t="shared" si="8"/>
        <v>7.2863486217725999</v>
      </c>
      <c r="V43">
        <f t="shared" si="5"/>
        <v>0.5085543184428829</v>
      </c>
    </row>
    <row r="44" spans="4:22">
      <c r="D44">
        <f t="shared" si="6"/>
        <v>3.2036308106841025</v>
      </c>
      <c r="E44">
        <v>8</v>
      </c>
      <c r="F44">
        <f t="shared" si="9"/>
        <v>1.4999999999999999E-2</v>
      </c>
      <c r="G44" s="5">
        <f t="shared" si="7"/>
        <v>31.736982323169855</v>
      </c>
      <c r="H44">
        <f>G37/G38</f>
        <v>2.6341508826744091</v>
      </c>
      <c r="I44">
        <v>3.2</v>
      </c>
      <c r="J44">
        <f t="shared" si="10"/>
        <v>9</v>
      </c>
      <c r="K44">
        <v>6.1</v>
      </c>
      <c r="L44">
        <f t="shared" si="11"/>
        <v>12</v>
      </c>
      <c r="M44">
        <f t="shared" si="1"/>
        <v>2.8093124744539906</v>
      </c>
      <c r="N44">
        <f t="shared" si="2"/>
        <v>3.7457499659386544</v>
      </c>
      <c r="O44">
        <f t="shared" si="12"/>
        <v>24.41074085447984</v>
      </c>
      <c r="P44">
        <f t="shared" si="15"/>
        <v>0.45256118985279836</v>
      </c>
      <c r="Q44">
        <f t="shared" si="3"/>
        <v>0.3661611128171976</v>
      </c>
      <c r="R44">
        <f t="shared" si="4"/>
        <v>6.7884178477919752E-3</v>
      </c>
      <c r="S44">
        <f t="shared" si="13"/>
        <v>172.90941438589886</v>
      </c>
      <c r="T44">
        <f t="shared" si="14"/>
        <v>9.0512237970559664</v>
      </c>
      <c r="U44">
        <f t="shared" si="8"/>
        <v>2.5936412157884829</v>
      </c>
      <c r="V44">
        <f t="shared" si="5"/>
        <v>0.1357683569558395</v>
      </c>
    </row>
    <row r="45" spans="4:22">
      <c r="D45">
        <f t="shared" si="6"/>
        <v>3.2036308106841025</v>
      </c>
      <c r="E45">
        <v>9</v>
      </c>
      <c r="F45">
        <f t="shared" si="9"/>
        <v>1.4999999999999999E-2</v>
      </c>
      <c r="G45" s="5">
        <f t="shared" si="7"/>
        <v>31.736982323169855</v>
      </c>
      <c r="H45">
        <f>G37/G38</f>
        <v>2.6341508826744091</v>
      </c>
      <c r="I45">
        <v>3.2</v>
      </c>
      <c r="J45">
        <f t="shared" si="10"/>
        <v>9</v>
      </c>
      <c r="K45">
        <v>6.1</v>
      </c>
      <c r="L45">
        <f t="shared" si="11"/>
        <v>12</v>
      </c>
      <c r="M45">
        <f t="shared" si="1"/>
        <v>2.8093124744539906</v>
      </c>
      <c r="N45">
        <f t="shared" si="2"/>
        <v>3.7457499659386544</v>
      </c>
      <c r="O45">
        <f t="shared" si="12"/>
        <v>8.6892223903374219</v>
      </c>
      <c r="P45">
        <f t="shared" si="15"/>
        <v>0.12081991429435686</v>
      </c>
      <c r="Q45">
        <f t="shared" si="3"/>
        <v>0.13033833585506133</v>
      </c>
      <c r="R45">
        <f t="shared" si="4"/>
        <v>1.8122987144153528E-3</v>
      </c>
      <c r="S45">
        <f t="shared" si="13"/>
        <v>61.548658598223398</v>
      </c>
      <c r="T45">
        <f t="shared" si="14"/>
        <v>2.4163982858871371</v>
      </c>
      <c r="U45">
        <f t="shared" si="8"/>
        <v>0.92322987897335096</v>
      </c>
      <c r="V45">
        <f t="shared" si="5"/>
        <v>3.6245974288307052E-2</v>
      </c>
    </row>
    <row r="46" spans="4:22">
      <c r="D46">
        <f t="shared" si="6"/>
        <v>3.2036308106841025</v>
      </c>
      <c r="E46">
        <v>0</v>
      </c>
      <c r="F46">
        <f t="shared" si="9"/>
        <v>1.4999999999999999E-2</v>
      </c>
      <c r="G46" s="5">
        <f t="shared" si="7"/>
        <v>31.736982323169855</v>
      </c>
      <c r="H46">
        <f>G37/G38</f>
        <v>2.6341508826744091</v>
      </c>
      <c r="I46">
        <v>3.2</v>
      </c>
      <c r="J46">
        <f t="shared" si="10"/>
        <v>9</v>
      </c>
      <c r="K46">
        <v>6.1</v>
      </c>
      <c r="L46">
        <f t="shared" si="11"/>
        <v>12</v>
      </c>
      <c r="M46">
        <f t="shared" si="1"/>
        <v>2.8093124744539906</v>
      </c>
      <c r="N46">
        <f t="shared" si="2"/>
        <v>3.7457499659386544</v>
      </c>
      <c r="O46">
        <f t="shared" si="12"/>
        <v>3.0930067300634589</v>
      </c>
      <c r="P46">
        <f t="shared" si="15"/>
        <v>3.2255199998134518E-2</v>
      </c>
      <c r="Q46">
        <f t="shared" si="3"/>
        <v>4.6395100950951881E-2</v>
      </c>
      <c r="R46">
        <f t="shared" si="4"/>
        <v>4.8382799997201778E-4</v>
      </c>
      <c r="S46">
        <f t="shared" si="13"/>
        <v>21.90879767128283</v>
      </c>
      <c r="T46">
        <f t="shared" si="14"/>
        <v>0.64510399996269041</v>
      </c>
      <c r="U46">
        <f t="shared" si="8"/>
        <v>0.32863196506924242</v>
      </c>
      <c r="V46">
        <f t="shared" si="5"/>
        <v>9.6765599994403564E-3</v>
      </c>
    </row>
    <row r="47" spans="4:22">
      <c r="D47">
        <f t="shared" si="6"/>
        <v>3.2036308106841025</v>
      </c>
      <c r="E47">
        <v>10</v>
      </c>
      <c r="F47">
        <f t="shared" si="9"/>
        <v>1.4999999999999999E-2</v>
      </c>
      <c r="G47" s="5">
        <f t="shared" si="7"/>
        <v>31.736982323169855</v>
      </c>
      <c r="H47">
        <f>G37/G38</f>
        <v>2.6341508826744091</v>
      </c>
      <c r="I47">
        <v>3.2</v>
      </c>
      <c r="J47">
        <f t="shared" si="10"/>
        <v>9</v>
      </c>
      <c r="K47">
        <v>6.1</v>
      </c>
      <c r="L47">
        <f t="shared" si="11"/>
        <v>12</v>
      </c>
      <c r="M47">
        <f t="shared" si="1"/>
        <v>2.8093124744539906</v>
      </c>
      <c r="N47">
        <f t="shared" si="2"/>
        <v>3.7457499659386544</v>
      </c>
      <c r="O47">
        <f t="shared" si="12"/>
        <v>1.1009835175649538</v>
      </c>
      <c r="P47">
        <f t="shared" si="15"/>
        <v>8.611146043233462E-3</v>
      </c>
      <c r="Q47">
        <f t="shared" si="3"/>
        <v>1.6514752763474305E-2</v>
      </c>
      <c r="R47">
        <f t="shared" si="4"/>
        <v>1.2916719064850191E-4</v>
      </c>
      <c r="S47">
        <f t="shared" si="13"/>
        <v>7.7986332494184216</v>
      </c>
      <c r="T47">
        <f t="shared" si="14"/>
        <v>0.17222292086466925</v>
      </c>
      <c r="U47">
        <f t="shared" si="8"/>
        <v>0.11697949874127632</v>
      </c>
      <c r="V47">
        <f t="shared" si="5"/>
        <v>2.5833438129700386E-3</v>
      </c>
    </row>
    <row r="48" spans="4:22">
      <c r="D48">
        <f t="shared" si="6"/>
        <v>3.2036308106841025</v>
      </c>
      <c r="E48">
        <v>11</v>
      </c>
      <c r="F48">
        <f t="shared" si="9"/>
        <v>1.4999999999999999E-2</v>
      </c>
      <c r="G48" s="5">
        <f t="shared" si="7"/>
        <v>31.736982323169855</v>
      </c>
      <c r="H48">
        <f>G37/G38</f>
        <v>2.6341508826744091</v>
      </c>
      <c r="I48">
        <v>3.2</v>
      </c>
      <c r="J48">
        <f t="shared" si="10"/>
        <v>9</v>
      </c>
      <c r="K48">
        <v>6.1</v>
      </c>
      <c r="L48">
        <f t="shared" si="11"/>
        <v>12</v>
      </c>
      <c r="M48">
        <f t="shared" si="1"/>
        <v>2.8093124744539906</v>
      </c>
      <c r="N48">
        <f t="shared" si="2"/>
        <v>3.7457499659386544</v>
      </c>
      <c r="O48">
        <f t="shared" si="12"/>
        <v>0.39190496876960534</v>
      </c>
      <c r="P48">
        <f t="shared" si="15"/>
        <v>2.2989110649502681E-3</v>
      </c>
      <c r="Q48">
        <f t="shared" si="3"/>
        <v>5.8785745315440797E-3</v>
      </c>
      <c r="R48">
        <f t="shared" si="4"/>
        <v>3.4483665974254017E-5</v>
      </c>
      <c r="S48">
        <f t="shared" si="13"/>
        <v>2.7759935287847037</v>
      </c>
      <c r="T48">
        <f t="shared" si="14"/>
        <v>4.5978221299005362E-2</v>
      </c>
      <c r="U48">
        <f t="shared" si="8"/>
        <v>4.1639902931770556E-2</v>
      </c>
      <c r="V48">
        <f t="shared" si="5"/>
        <v>6.8967331948508045E-4</v>
      </c>
    </row>
    <row r="49" spans="4:22">
      <c r="D49">
        <f t="shared" si="6"/>
        <v>3.2036308106841025</v>
      </c>
      <c r="E49">
        <v>12</v>
      </c>
      <c r="F49">
        <f t="shared" si="9"/>
        <v>1.4999999999999999E-2</v>
      </c>
      <c r="G49" s="5">
        <f t="shared" si="7"/>
        <v>31.736982323169855</v>
      </c>
      <c r="H49">
        <f>G37/G38</f>
        <v>2.6341508826744091</v>
      </c>
      <c r="I49">
        <v>3.2</v>
      </c>
      <c r="J49">
        <f t="shared" si="10"/>
        <v>9</v>
      </c>
      <c r="K49">
        <v>6.1</v>
      </c>
      <c r="L49">
        <f t="shared" si="11"/>
        <v>12</v>
      </c>
      <c r="M49">
        <f t="shared" si="1"/>
        <v>2.8093124744539906</v>
      </c>
      <c r="N49">
        <f t="shared" si="2"/>
        <v>3.7457499659386544</v>
      </c>
      <c r="O49">
        <f t="shared" si="12"/>
        <v>0.13950209253449986</v>
      </c>
      <c r="P49">
        <f t="shared" si="15"/>
        <v>6.1373852655810664E-4</v>
      </c>
      <c r="Q49">
        <f t="shared" si="3"/>
        <v>2.0925313880174978E-3</v>
      </c>
      <c r="R49">
        <f t="shared" si="4"/>
        <v>9.2060778983715992E-6</v>
      </c>
      <c r="S49">
        <f t="shared" si="13"/>
        <v>0.98813982211937368</v>
      </c>
      <c r="T49">
        <f t="shared" si="14"/>
        <v>1.2274770531162134E-2</v>
      </c>
      <c r="U49">
        <f t="shared" si="8"/>
        <v>1.4822097331790605E-2</v>
      </c>
      <c r="V49">
        <f t="shared" si="5"/>
        <v>1.84121557967432E-4</v>
      </c>
    </row>
    <row r="50" spans="4:22">
      <c r="D50">
        <f t="shared" si="6"/>
        <v>3.2036308106841025</v>
      </c>
      <c r="E50">
        <v>13</v>
      </c>
      <c r="F50">
        <f t="shared" si="9"/>
        <v>1.4999999999999999E-2</v>
      </c>
      <c r="G50" s="5">
        <f t="shared" si="7"/>
        <v>31.736982323169855</v>
      </c>
      <c r="H50">
        <f>G37/G38</f>
        <v>2.6341508826744091</v>
      </c>
      <c r="I50">
        <v>3.2</v>
      </c>
      <c r="J50">
        <f t="shared" si="10"/>
        <v>9</v>
      </c>
      <c r="K50">
        <v>6.1</v>
      </c>
      <c r="L50">
        <f t="shared" si="11"/>
        <v>12</v>
      </c>
      <c r="M50">
        <f t="shared" si="1"/>
        <v>2.8093124744539906</v>
      </c>
      <c r="N50">
        <f t="shared" si="2"/>
        <v>3.7457499659386544</v>
      </c>
      <c r="O50">
        <f t="shared" si="12"/>
        <v>4.9657022422047607E-2</v>
      </c>
      <c r="P50">
        <f t="shared" si="15"/>
        <v>1.6384930444878447E-4</v>
      </c>
      <c r="Q50">
        <f t="shared" si="3"/>
        <v>7.4485533633071403E-4</v>
      </c>
      <c r="R50">
        <f t="shared" si="4"/>
        <v>2.457739566731767E-6</v>
      </c>
      <c r="S50">
        <f t="shared" si="13"/>
        <v>0.35173724215617047</v>
      </c>
      <c r="T50">
        <f t="shared" si="14"/>
        <v>3.2769860889756896E-3</v>
      </c>
      <c r="U50">
        <f t="shared" si="8"/>
        <v>5.2760586323425569E-3</v>
      </c>
      <c r="V50">
        <f t="shared" si="5"/>
        <v>4.9154791334635342E-5</v>
      </c>
    </row>
    <row r="51" spans="4:22">
      <c r="D51">
        <f t="shared" si="6"/>
        <v>3.2036308106841025</v>
      </c>
      <c r="E51">
        <v>14</v>
      </c>
      <c r="F51">
        <f t="shared" si="9"/>
        <v>1.4999999999999999E-2</v>
      </c>
      <c r="G51" s="5">
        <f t="shared" si="7"/>
        <v>31.736982323169855</v>
      </c>
      <c r="H51">
        <f>G37/G38</f>
        <v>2.6341508826744091</v>
      </c>
      <c r="I51">
        <v>3.2</v>
      </c>
      <c r="J51">
        <f t="shared" si="10"/>
        <v>9</v>
      </c>
      <c r="K51">
        <v>6.1</v>
      </c>
      <c r="L51">
        <f t="shared" si="11"/>
        <v>12</v>
      </c>
      <c r="M51">
        <f t="shared" si="1"/>
        <v>2.8093124744539906</v>
      </c>
      <c r="N51">
        <f t="shared" si="2"/>
        <v>3.7457499659386544</v>
      </c>
      <c r="O51">
        <f t="shared" si="12"/>
        <v>1.7675862999789228E-2</v>
      </c>
      <c r="P51">
        <f t="shared" si="15"/>
        <v>4.3742723336773808E-5</v>
      </c>
      <c r="Q51">
        <f t="shared" si="3"/>
        <v>2.6513794499683841E-4</v>
      </c>
      <c r="R51">
        <f t="shared" si="4"/>
        <v>6.5614085005160708E-7</v>
      </c>
      <c r="S51">
        <f t="shared" si="13"/>
        <v>0.12520402958184032</v>
      </c>
      <c r="T51">
        <f t="shared" si="14"/>
        <v>8.7485446673547622E-4</v>
      </c>
      <c r="U51">
        <f t="shared" si="8"/>
        <v>1.8780604437276048E-3</v>
      </c>
      <c r="V51">
        <f t="shared" si="5"/>
        <v>1.3122817001032142E-5</v>
      </c>
    </row>
    <row r="52" spans="4:22">
      <c r="D52">
        <f t="shared" si="6"/>
        <v>3.2036308106841025</v>
      </c>
      <c r="E52">
        <v>15</v>
      </c>
      <c r="F52">
        <f t="shared" si="9"/>
        <v>1.4999999999999999E-2</v>
      </c>
      <c r="G52" s="5">
        <f t="shared" si="7"/>
        <v>31.736982323169855</v>
      </c>
      <c r="H52">
        <f>G37/G38</f>
        <v>2.6341508826744091</v>
      </c>
      <c r="I52">
        <v>3.2</v>
      </c>
      <c r="J52">
        <f t="shared" si="10"/>
        <v>9</v>
      </c>
      <c r="K52">
        <v>6.1</v>
      </c>
      <c r="L52">
        <f t="shared" si="11"/>
        <v>12</v>
      </c>
      <c r="M52">
        <f t="shared" si="1"/>
        <v>2.8093124744539906</v>
      </c>
      <c r="N52">
        <f t="shared" si="2"/>
        <v>3.7457499659386544</v>
      </c>
      <c r="O52">
        <f t="shared" si="12"/>
        <v>6.2918821457284332E-3</v>
      </c>
      <c r="P52">
        <f t="shared" si="15"/>
        <v>1.1677961352076589E-5</v>
      </c>
      <c r="Q52">
        <f t="shared" si="3"/>
        <v>9.4378232185926488E-5</v>
      </c>
      <c r="R52">
        <f t="shared" si="4"/>
        <v>1.7516942028114883E-7</v>
      </c>
      <c r="S52">
        <f t="shared" si="13"/>
        <v>4.4567498532243052E-2</v>
      </c>
      <c r="T52">
        <f t="shared" si="14"/>
        <v>2.3355922704153181E-4</v>
      </c>
      <c r="U52">
        <f t="shared" si="8"/>
        <v>6.6851247798364573E-4</v>
      </c>
      <c r="V52">
        <f t="shared" si="5"/>
        <v>3.503388405622977E-6</v>
      </c>
    </row>
    <row r="53" spans="4:22">
      <c r="D53">
        <f t="shared" si="6"/>
        <v>3.2036308106841025</v>
      </c>
      <c r="E53">
        <v>16</v>
      </c>
      <c r="F53">
        <f t="shared" si="9"/>
        <v>1.4999999999999999E-2</v>
      </c>
      <c r="G53" s="5">
        <f t="shared" si="7"/>
        <v>31.736982323169855</v>
      </c>
      <c r="H53">
        <f>G37/G38</f>
        <v>2.6341508826744091</v>
      </c>
      <c r="I53">
        <v>3.2</v>
      </c>
      <c r="J53">
        <f t="shared" si="10"/>
        <v>9</v>
      </c>
      <c r="K53">
        <v>6.1</v>
      </c>
      <c r="L53">
        <f t="shared" si="11"/>
        <v>12</v>
      </c>
      <c r="M53">
        <f t="shared" si="1"/>
        <v>2.8093124744539906</v>
      </c>
      <c r="N53">
        <f t="shared" si="2"/>
        <v>3.7457499659386544</v>
      </c>
      <c r="O53">
        <f t="shared" si="12"/>
        <v>2.2396519443609792E-3</v>
      </c>
      <c r="P53">
        <f t="shared" si="15"/>
        <v>3.1176563994575614E-6</v>
      </c>
      <c r="Q53">
        <f t="shared" si="3"/>
        <v>3.3594779165414687E-5</v>
      </c>
      <c r="R53">
        <f t="shared" si="4"/>
        <v>4.6764845991863421E-8</v>
      </c>
      <c r="S53">
        <f t="shared" si="13"/>
        <v>1.586420127255693E-2</v>
      </c>
      <c r="T53">
        <f t="shared" si="14"/>
        <v>6.2353127989151237E-5</v>
      </c>
      <c r="U53">
        <f t="shared" si="8"/>
        <v>2.3796301908835394E-4</v>
      </c>
      <c r="V53">
        <f t="shared" si="5"/>
        <v>9.3529691983726847E-7</v>
      </c>
    </row>
    <row r="54" spans="4:22">
      <c r="D54">
        <f t="shared" si="6"/>
        <v>3.2036308106841025</v>
      </c>
      <c r="E54">
        <v>17</v>
      </c>
      <c r="F54">
        <f t="shared" si="9"/>
        <v>1.4999999999999999E-2</v>
      </c>
      <c r="G54" s="5">
        <f t="shared" si="7"/>
        <v>31.736982323169855</v>
      </c>
      <c r="H54">
        <f>G37/G38</f>
        <v>2.6341508826744091</v>
      </c>
      <c r="I54">
        <v>3.2</v>
      </c>
      <c r="J54">
        <f t="shared" si="10"/>
        <v>9</v>
      </c>
      <c r="K54">
        <v>6.1</v>
      </c>
      <c r="L54">
        <f t="shared" si="11"/>
        <v>12</v>
      </c>
      <c r="M54">
        <f t="shared" si="1"/>
        <v>2.8093124744539906</v>
      </c>
      <c r="N54">
        <f t="shared" si="2"/>
        <v>3.7457499659386544</v>
      </c>
      <c r="O54">
        <f t="shared" si="12"/>
        <v>7.9722421935148784E-4</v>
      </c>
      <c r="P54">
        <f t="shared" si="15"/>
        <v>8.3231834153572557E-7</v>
      </c>
      <c r="Q54">
        <f t="shared" si="3"/>
        <v>1.1958363290272317E-5</v>
      </c>
      <c r="R54">
        <f t="shared" si="4"/>
        <v>1.2484775123035883E-8</v>
      </c>
      <c r="S54">
        <f t="shared" si="13"/>
        <v>5.6470048870730363E-3</v>
      </c>
      <c r="T54">
        <f t="shared" si="14"/>
        <v>1.6646366830714513E-5</v>
      </c>
      <c r="U54">
        <f t="shared" si="8"/>
        <v>8.4705073306095538E-5</v>
      </c>
      <c r="V54">
        <f t="shared" si="5"/>
        <v>2.4969550246071769E-7</v>
      </c>
    </row>
    <row r="55" spans="4:22">
      <c r="D55">
        <f t="shared" si="6"/>
        <v>3.2036308106841025</v>
      </c>
      <c r="E55">
        <v>18</v>
      </c>
      <c r="F55">
        <f t="shared" si="9"/>
        <v>1.4999999999999999E-2</v>
      </c>
      <c r="G55" s="5">
        <f t="shared" si="7"/>
        <v>31.736982323169855</v>
      </c>
      <c r="H55">
        <f>G37/G38</f>
        <v>2.6341508826744091</v>
      </c>
      <c r="I55">
        <v>3.2</v>
      </c>
      <c r="J55">
        <f t="shared" si="10"/>
        <v>9</v>
      </c>
      <c r="K55">
        <v>6.1</v>
      </c>
      <c r="L55">
        <f t="shared" si="11"/>
        <v>12</v>
      </c>
      <c r="M55">
        <f t="shared" si="1"/>
        <v>2.8093124744539906</v>
      </c>
      <c r="N55">
        <f t="shared" si="2"/>
        <v>3.7457499659386544</v>
      </c>
      <c r="O55">
        <f t="shared" si="12"/>
        <v>2.8377911912644532E-4</v>
      </c>
      <c r="P55">
        <f t="shared" si="15"/>
        <v>2.2220339027011201E-7</v>
      </c>
      <c r="Q55">
        <f t="shared" si="3"/>
        <v>4.2566867868966796E-6</v>
      </c>
      <c r="R55">
        <f t="shared" si="4"/>
        <v>3.33305085405168E-9</v>
      </c>
      <c r="S55">
        <f t="shared" si="13"/>
        <v>2.01010209381232E-3</v>
      </c>
      <c r="T55">
        <f t="shared" si="14"/>
        <v>4.4440678054022402E-6</v>
      </c>
      <c r="U55">
        <f t="shared" si="8"/>
        <v>3.01515314071848E-5</v>
      </c>
      <c r="V55">
        <f t="shared" si="5"/>
        <v>6.6661017081033603E-8</v>
      </c>
    </row>
    <row r="56" spans="4:22">
      <c r="D56">
        <f t="shared" si="6"/>
        <v>3.2036308106841025</v>
      </c>
      <c r="E56">
        <v>19</v>
      </c>
      <c r="F56">
        <f t="shared" si="9"/>
        <v>1.4999999999999999E-2</v>
      </c>
      <c r="G56" s="5">
        <f t="shared" si="7"/>
        <v>31.736982323169855</v>
      </c>
      <c r="H56">
        <f>G37/G38</f>
        <v>2.6341508826744091</v>
      </c>
      <c r="I56">
        <v>3.2</v>
      </c>
      <c r="J56">
        <f t="shared" si="10"/>
        <v>9</v>
      </c>
      <c r="K56">
        <v>6.1</v>
      </c>
      <c r="L56">
        <f t="shared" si="11"/>
        <v>12</v>
      </c>
      <c r="M56">
        <f t="shared" si="1"/>
        <v>2.8093124744539906</v>
      </c>
      <c r="N56">
        <f t="shared" si="2"/>
        <v>3.7457499659386544</v>
      </c>
      <c r="O56">
        <f t="shared" si="12"/>
        <v>1.0101372549580828E-4</v>
      </c>
      <c r="P56">
        <f t="shared" si="15"/>
        <v>5.9321468942316242E-8</v>
      </c>
      <c r="Q56">
        <f t="shared" si="3"/>
        <v>1.5152058824371241E-6</v>
      </c>
      <c r="R56">
        <f t="shared" si="4"/>
        <v>8.8982203413474365E-10</v>
      </c>
      <c r="S56">
        <f t="shared" si="13"/>
        <v>7.1551388892864161E-4</v>
      </c>
      <c r="T56">
        <f t="shared" si="14"/>
        <v>1.1864293788463249E-6</v>
      </c>
      <c r="U56">
        <f t="shared" si="8"/>
        <v>1.0732708333929624E-5</v>
      </c>
      <c r="V56">
        <f t="shared" si="5"/>
        <v>1.7796440682694871E-8</v>
      </c>
    </row>
    <row r="57" spans="4:22">
      <c r="D57">
        <f t="shared" si="6"/>
        <v>3.2036308106841025</v>
      </c>
      <c r="E57">
        <v>20</v>
      </c>
      <c r="F57">
        <f t="shared" si="9"/>
        <v>1.4999999999999999E-2</v>
      </c>
      <c r="G57" s="5">
        <f t="shared" si="7"/>
        <v>31.736982323169855</v>
      </c>
      <c r="H57">
        <f>G37/G38</f>
        <v>2.6341508826744091</v>
      </c>
      <c r="I57">
        <v>3.2</v>
      </c>
      <c r="J57">
        <f t="shared" si="10"/>
        <v>9</v>
      </c>
      <c r="K57">
        <v>6.1</v>
      </c>
      <c r="L57">
        <f t="shared" si="11"/>
        <v>12</v>
      </c>
      <c r="M57">
        <f t="shared" si="1"/>
        <v>2.8093124744539906</v>
      </c>
      <c r="N57">
        <f t="shared" si="2"/>
        <v>3.7457499659386544</v>
      </c>
      <c r="O57">
        <f t="shared" si="12"/>
        <v>3.5956742588928628E-5</v>
      </c>
      <c r="P57">
        <f t="shared" si="15"/>
        <v>1.5837007136553699E-8</v>
      </c>
      <c r="Q57">
        <f t="shared" si="3"/>
        <v>5.3935113883392942E-7</v>
      </c>
      <c r="R57">
        <f t="shared" si="4"/>
        <v>2.3755510704830549E-10</v>
      </c>
      <c r="S57">
        <f t="shared" si="13"/>
        <v>2.5469359333824432E-4</v>
      </c>
      <c r="T57">
        <f t="shared" si="14"/>
        <v>3.1674014273107398E-7</v>
      </c>
      <c r="U57">
        <f t="shared" si="8"/>
        <v>3.8204039000736648E-6</v>
      </c>
      <c r="V57">
        <f t="shared" si="5"/>
        <v>4.7511021409661092E-9</v>
      </c>
    </row>
    <row r="58" spans="4:22">
      <c r="D58">
        <f t="shared" si="6"/>
        <v>3.2036308106841025</v>
      </c>
      <c r="E58">
        <v>21</v>
      </c>
      <c r="F58">
        <f t="shared" si="9"/>
        <v>1.4999999999999999E-2</v>
      </c>
      <c r="G58" s="5">
        <f t="shared" si="7"/>
        <v>31.736982323169855</v>
      </c>
      <c r="H58">
        <f>G37/G38</f>
        <v>2.6341508826744091</v>
      </c>
      <c r="I58">
        <v>3.2</v>
      </c>
      <c r="J58">
        <f t="shared" si="10"/>
        <v>9</v>
      </c>
      <c r="K58">
        <v>6.1</v>
      </c>
      <c r="L58">
        <f t="shared" si="11"/>
        <v>12</v>
      </c>
      <c r="M58">
        <f t="shared" si="1"/>
        <v>2.8093124744539906</v>
      </c>
      <c r="N58">
        <f t="shared" si="2"/>
        <v>3.7457499659386544</v>
      </c>
      <c r="O58">
        <f t="shared" si="12"/>
        <v>1.279912537885878E-5</v>
      </c>
      <c r="P58">
        <f t="shared" si="15"/>
        <v>4.2279936676406203E-9</v>
      </c>
      <c r="Q58">
        <f t="shared" si="3"/>
        <v>1.9198688068288169E-7</v>
      </c>
      <c r="R58">
        <f t="shared" si="4"/>
        <v>6.3419905014609305E-11</v>
      </c>
      <c r="S58">
        <f t="shared" si="13"/>
        <v>9.0660471433582984E-5</v>
      </c>
      <c r="T58">
        <f t="shared" si="14"/>
        <v>8.4559873352812397E-8</v>
      </c>
      <c r="U58">
        <f t="shared" si="8"/>
        <v>1.3599070715037447E-6</v>
      </c>
      <c r="V58">
        <f t="shared" si="5"/>
        <v>1.2683981002921859E-9</v>
      </c>
    </row>
    <row r="59" spans="4:22">
      <c r="D59">
        <f t="shared" si="6"/>
        <v>3.2036308106841025</v>
      </c>
      <c r="E59">
        <v>22</v>
      </c>
      <c r="F59">
        <f t="shared" si="9"/>
        <v>1.4999999999999999E-2</v>
      </c>
      <c r="G59" s="5">
        <f t="shared" si="7"/>
        <v>31.736982323169855</v>
      </c>
      <c r="H59">
        <f>G37/G38</f>
        <v>2.6341508826744091</v>
      </c>
      <c r="I59">
        <v>3.2</v>
      </c>
      <c r="J59">
        <f t="shared" si="10"/>
        <v>9</v>
      </c>
      <c r="K59">
        <v>6.1</v>
      </c>
      <c r="L59">
        <f t="shared" si="11"/>
        <v>12</v>
      </c>
      <c r="M59">
        <f t="shared" si="1"/>
        <v>2.8093124744539906</v>
      </c>
      <c r="N59">
        <f t="shared" si="2"/>
        <v>3.7457499659386544</v>
      </c>
      <c r="O59">
        <f t="shared" si="12"/>
        <v>4.5559636015023139E-6</v>
      </c>
      <c r="P59">
        <f t="shared" si="15"/>
        <v>1.1287442317525643E-9</v>
      </c>
      <c r="Q59">
        <f t="shared" si="3"/>
        <v>6.8339454022534709E-8</v>
      </c>
      <c r="R59">
        <f t="shared" si="4"/>
        <v>1.6931163476288463E-11</v>
      </c>
      <c r="S59">
        <f t="shared" si="13"/>
        <v>3.227140884397471E-5</v>
      </c>
      <c r="T59">
        <f t="shared" si="14"/>
        <v>2.2574884635051284E-8</v>
      </c>
      <c r="U59">
        <f t="shared" si="8"/>
        <v>4.840711326596206E-7</v>
      </c>
      <c r="V59">
        <f t="shared" si="5"/>
        <v>3.3862326952576924E-10</v>
      </c>
    </row>
    <row r="60" spans="4:22">
      <c r="D60">
        <f t="shared" si="6"/>
        <v>3.2036308106841025</v>
      </c>
      <c r="E60">
        <v>23</v>
      </c>
      <c r="F60">
        <f t="shared" si="9"/>
        <v>1.4999999999999999E-2</v>
      </c>
      <c r="G60" s="5">
        <f t="shared" si="7"/>
        <v>31.736982323169855</v>
      </c>
      <c r="H60">
        <f>G37/G38</f>
        <v>2.6341508826744091</v>
      </c>
      <c r="I60">
        <v>3.2</v>
      </c>
      <c r="J60">
        <f t="shared" si="10"/>
        <v>9</v>
      </c>
      <c r="K60">
        <v>6.1</v>
      </c>
      <c r="L60">
        <f t="shared" si="11"/>
        <v>12</v>
      </c>
      <c r="M60">
        <f t="shared" si="1"/>
        <v>2.8093124744539906</v>
      </c>
      <c r="N60">
        <f t="shared" si="2"/>
        <v>3.7457499659386544</v>
      </c>
      <c r="O60">
        <f t="shared" si="12"/>
        <v>1.6217361517920135E-6</v>
      </c>
      <c r="P60">
        <f t="shared" si="15"/>
        <v>3.0133998318537264E-10</v>
      </c>
      <c r="Q60">
        <f t="shared" si="3"/>
        <v>2.4326042276880203E-8</v>
      </c>
      <c r="R60">
        <f t="shared" si="4"/>
        <v>4.5200997477805891E-12</v>
      </c>
      <c r="S60">
        <f t="shared" si="13"/>
        <v>1.1487297741860091E-5</v>
      </c>
      <c r="T60">
        <f t="shared" si="14"/>
        <v>6.0267996637074521E-9</v>
      </c>
      <c r="U60">
        <f t="shared" si="8"/>
        <v>1.7230946612790135E-7</v>
      </c>
      <c r="V60">
        <f t="shared" si="5"/>
        <v>9.0401994955611783E-11</v>
      </c>
    </row>
    <row r="61" spans="4:22">
      <c r="D61">
        <f t="shared" si="6"/>
        <v>3.2036308106841025</v>
      </c>
      <c r="E61">
        <v>24</v>
      </c>
      <c r="F61">
        <f t="shared" si="9"/>
        <v>1.4999999999999999E-2</v>
      </c>
      <c r="G61" s="5">
        <f t="shared" si="7"/>
        <v>31.736982323169855</v>
      </c>
      <c r="H61">
        <f>G37/G38</f>
        <v>2.6341508826744091</v>
      </c>
      <c r="I61">
        <v>3.2</v>
      </c>
      <c r="J61">
        <f t="shared" si="10"/>
        <v>9</v>
      </c>
      <c r="K61">
        <v>6.1</v>
      </c>
      <c r="L61">
        <f t="shared" si="11"/>
        <v>12</v>
      </c>
      <c r="M61">
        <f t="shared" si="1"/>
        <v>2.8093124744539906</v>
      </c>
      <c r="N61">
        <f t="shared" si="2"/>
        <v>3.7457499659386544</v>
      </c>
      <c r="O61">
        <f t="shared" si="12"/>
        <v>5.7727154474235171E-7</v>
      </c>
      <c r="P61">
        <f t="shared" si="15"/>
        <v>8.0448504551974088E-11</v>
      </c>
      <c r="Q61">
        <f t="shared" si="3"/>
        <v>8.6590731711352746E-9</v>
      </c>
      <c r="R61">
        <f t="shared" si="4"/>
        <v>1.2067275682796114E-12</v>
      </c>
      <c r="S61">
        <f t="shared" si="13"/>
        <v>4.0890067752583229E-6</v>
      </c>
      <c r="T61">
        <f t="shared" si="14"/>
        <v>1.6089700910394818E-9</v>
      </c>
      <c r="U61">
        <f t="shared" si="8"/>
        <v>6.1335101628874843E-8</v>
      </c>
      <c r="V61">
        <f t="shared" si="5"/>
        <v>2.4134551365592226E-11</v>
      </c>
    </row>
    <row r="62" spans="4:22">
      <c r="D62">
        <f t="shared" si="6"/>
        <v>3.2036308106841025</v>
      </c>
      <c r="E62">
        <v>25</v>
      </c>
      <c r="F62">
        <f t="shared" si="9"/>
        <v>1.4999999999999999E-2</v>
      </c>
      <c r="G62" s="5">
        <f t="shared" si="7"/>
        <v>31.736982323169855</v>
      </c>
      <c r="H62">
        <f>G37/G38</f>
        <v>2.6341508826744091</v>
      </c>
      <c r="I62">
        <v>3.2</v>
      </c>
      <c r="J62">
        <f t="shared" si="10"/>
        <v>9</v>
      </c>
      <c r="K62">
        <v>6.1</v>
      </c>
      <c r="L62">
        <f t="shared" si="11"/>
        <v>12</v>
      </c>
      <c r="M62">
        <f t="shared" si="1"/>
        <v>2.8093124744539906</v>
      </c>
      <c r="N62">
        <f t="shared" si="2"/>
        <v>3.7457499659386544</v>
      </c>
      <c r="O62">
        <f t="shared" si="12"/>
        <v>2.0548498965197826E-7</v>
      </c>
      <c r="P62">
        <f t="shared" si="15"/>
        <v>2.1477275654680371E-11</v>
      </c>
      <c r="Q62">
        <f t="shared" si="3"/>
        <v>3.0822748447796737E-9</v>
      </c>
      <c r="R62">
        <f t="shared" si="4"/>
        <v>3.2215913482020555E-13</v>
      </c>
      <c r="S62">
        <f t="shared" si="13"/>
        <v>1.4555186767015121E-6</v>
      </c>
      <c r="T62">
        <f t="shared" si="14"/>
        <v>4.295455130936074E-10</v>
      </c>
      <c r="U62">
        <f t="shared" si="8"/>
        <v>2.1832780150522682E-8</v>
      </c>
      <c r="V62">
        <f t="shared" si="5"/>
        <v>6.4431826964041105E-12</v>
      </c>
    </row>
    <row r="63" spans="4:22">
      <c r="D63">
        <f t="shared" si="6"/>
        <v>3.2036308106841025</v>
      </c>
      <c r="E63">
        <v>26</v>
      </c>
      <c r="F63">
        <f t="shared" si="9"/>
        <v>1.4999999999999999E-2</v>
      </c>
      <c r="G63" s="5">
        <f t="shared" si="7"/>
        <v>31.736982323169855</v>
      </c>
      <c r="H63">
        <f>G37/G38</f>
        <v>2.6341508826744091</v>
      </c>
      <c r="I63">
        <v>3.2</v>
      </c>
      <c r="J63">
        <f t="shared" si="10"/>
        <v>9</v>
      </c>
      <c r="K63">
        <v>6.1</v>
      </c>
      <c r="L63">
        <f t="shared" si="11"/>
        <v>12</v>
      </c>
      <c r="M63">
        <f t="shared" si="1"/>
        <v>2.8093124744539906</v>
      </c>
      <c r="N63">
        <f t="shared" si="2"/>
        <v>3.7457499659386544</v>
      </c>
      <c r="O63">
        <f t="shared" si="12"/>
        <v>7.3144227109131287E-8</v>
      </c>
      <c r="P63">
        <f t="shared" si="15"/>
        <v>5.7337718347408009E-12</v>
      </c>
      <c r="Q63">
        <f t="shared" si="3"/>
        <v>1.0971634066369693E-9</v>
      </c>
      <c r="R63">
        <f t="shared" si="4"/>
        <v>8.6006577521112005E-14</v>
      </c>
      <c r="S63">
        <f t="shared" si="13"/>
        <v>5.1810494202301303E-7</v>
      </c>
      <c r="T63">
        <f t="shared" si="14"/>
        <v>1.1467543669481601E-10</v>
      </c>
      <c r="U63">
        <f t="shared" si="8"/>
        <v>7.7715741303451952E-9</v>
      </c>
      <c r="V63">
        <f t="shared" si="5"/>
        <v>1.7201315504222401E-12</v>
      </c>
    </row>
    <row r="64" spans="4:22">
      <c r="D64">
        <f t="shared" si="6"/>
        <v>3.2036308106841025</v>
      </c>
      <c r="E64">
        <v>27</v>
      </c>
      <c r="F64">
        <f t="shared" si="9"/>
        <v>1.4999999999999999E-2</v>
      </c>
      <c r="G64" s="5">
        <f t="shared" si="7"/>
        <v>31.736982323169855</v>
      </c>
      <c r="H64">
        <f>G37/G38</f>
        <v>2.6341508826744091</v>
      </c>
      <c r="I64">
        <v>3.2</v>
      </c>
      <c r="J64">
        <f t="shared" si="10"/>
        <v>9</v>
      </c>
      <c r="K64">
        <v>6.1</v>
      </c>
      <c r="L64">
        <f t="shared" si="11"/>
        <v>12</v>
      </c>
      <c r="M64">
        <f t="shared" si="1"/>
        <v>2.8093124744539906</v>
      </c>
      <c r="N64">
        <f t="shared" si="2"/>
        <v>3.7457499659386544</v>
      </c>
      <c r="O64">
        <f t="shared" si="12"/>
        <v>2.6036344398943154E-8</v>
      </c>
      <c r="P64">
        <f t="shared" si="15"/>
        <v>1.5307406759340287E-12</v>
      </c>
      <c r="Q64">
        <f t="shared" si="3"/>
        <v>3.9054516598414732E-10</v>
      </c>
      <c r="R64">
        <f t="shared" si="4"/>
        <v>2.296111013901043E-14</v>
      </c>
      <c r="S64">
        <f t="shared" si="13"/>
        <v>1.8442410615918057E-7</v>
      </c>
      <c r="T64">
        <f t="shared" si="14"/>
        <v>3.061481351868057E-11</v>
      </c>
      <c r="U64">
        <f t="shared" si="8"/>
        <v>2.7663615923877083E-9</v>
      </c>
      <c r="V64">
        <f t="shared" si="5"/>
        <v>4.5922220278020856E-13</v>
      </c>
    </row>
    <row r="65" spans="4:22">
      <c r="D65">
        <f t="shared" si="6"/>
        <v>3.2036308106841025</v>
      </c>
      <c r="E65">
        <v>28</v>
      </c>
      <c r="F65">
        <f t="shared" si="9"/>
        <v>1.4999999999999999E-2</v>
      </c>
      <c r="G65" s="5">
        <f t="shared" si="7"/>
        <v>31.736982323169855</v>
      </c>
      <c r="H65">
        <f>G37/G38</f>
        <v>2.6341508826744091</v>
      </c>
      <c r="I65">
        <v>3.2</v>
      </c>
      <c r="J65">
        <f t="shared" si="10"/>
        <v>9</v>
      </c>
      <c r="K65">
        <v>6.1</v>
      </c>
      <c r="L65">
        <f t="shared" si="11"/>
        <v>12</v>
      </c>
      <c r="M65">
        <f t="shared" si="1"/>
        <v>2.8093124744539906</v>
      </c>
      <c r="N65">
        <f t="shared" si="2"/>
        <v>3.7457499659386544</v>
      </c>
      <c r="O65">
        <f t="shared" si="12"/>
        <v>9.267870568226306E-9</v>
      </c>
      <c r="P65">
        <f t="shared" si="15"/>
        <v>4.086606660491386E-13</v>
      </c>
      <c r="Q65">
        <f t="shared" si="3"/>
        <v>1.3901805852339458E-10</v>
      </c>
      <c r="R65">
        <f t="shared" si="4"/>
        <v>6.1299099907370787E-15</v>
      </c>
      <c r="S65">
        <f t="shared" si="13"/>
        <v>6.56474165249363E-8</v>
      </c>
      <c r="T65">
        <f t="shared" si="14"/>
        <v>8.1732133209827703E-12</v>
      </c>
      <c r="U65">
        <f t="shared" si="8"/>
        <v>9.8471124787404449E-10</v>
      </c>
      <c r="V65">
        <f t="shared" si="5"/>
        <v>1.2259819981474156E-13</v>
      </c>
    </row>
    <row r="66" spans="4:22">
      <c r="D66">
        <f t="shared" si="6"/>
        <v>3.2036308106841025</v>
      </c>
      <c r="E66">
        <v>29</v>
      </c>
      <c r="F66">
        <f t="shared" si="9"/>
        <v>1.4999999999999999E-2</v>
      </c>
      <c r="G66" s="5">
        <f t="shared" si="7"/>
        <v>31.736982323169855</v>
      </c>
      <c r="H66">
        <f>G37/G38</f>
        <v>2.6341508826744091</v>
      </c>
      <c r="I66">
        <v>3.2</v>
      </c>
      <c r="J66">
        <f t="shared" si="10"/>
        <v>9</v>
      </c>
      <c r="K66">
        <v>6.1</v>
      </c>
      <c r="L66">
        <f t="shared" si="11"/>
        <v>12</v>
      </c>
      <c r="M66">
        <f t="shared" si="1"/>
        <v>2.8093124744539906</v>
      </c>
      <c r="N66">
        <f t="shared" si="2"/>
        <v>3.7457499659386544</v>
      </c>
      <c r="O66">
        <f t="shared" si="12"/>
        <v>3.2989817446446862E-9</v>
      </c>
      <c r="P66">
        <f t="shared" si="15"/>
        <v>1.0909982507247559E-13</v>
      </c>
      <c r="Q66">
        <f t="shared" si="3"/>
        <v>4.9484726169670293E-11</v>
      </c>
      <c r="R66">
        <f t="shared" si="4"/>
        <v>1.6364973760871337E-15</v>
      </c>
      <c r="S66">
        <f t="shared" si="13"/>
        <v>2.3367787357899848E-8</v>
      </c>
      <c r="T66">
        <f t="shared" si="14"/>
        <v>2.1819965014495114E-12</v>
      </c>
      <c r="U66">
        <f t="shared" si="8"/>
        <v>3.5051681036849769E-10</v>
      </c>
      <c r="V66">
        <f t="shared" si="5"/>
        <v>3.2729947521742669E-14</v>
      </c>
    </row>
    <row r="67" spans="4:22">
      <c r="D67">
        <f t="shared" si="6"/>
        <v>3.2036308106841025</v>
      </c>
      <c r="E67">
        <v>30</v>
      </c>
      <c r="F67">
        <f t="shared" si="9"/>
        <v>1.4999999999999999E-2</v>
      </c>
      <c r="G67" s="5">
        <f t="shared" si="7"/>
        <v>31.736982323169855</v>
      </c>
      <c r="H67">
        <f>G37/G38</f>
        <v>2.6341508826744091</v>
      </c>
      <c r="I67">
        <v>3.2</v>
      </c>
      <c r="J67">
        <f t="shared" si="10"/>
        <v>9</v>
      </c>
      <c r="K67">
        <v>6.1</v>
      </c>
      <c r="L67">
        <f t="shared" si="11"/>
        <v>12</v>
      </c>
      <c r="M67">
        <f t="shared" si="1"/>
        <v>2.8093124744539906</v>
      </c>
      <c r="N67">
        <f t="shared" si="2"/>
        <v>3.7457499659386544</v>
      </c>
      <c r="O67">
        <f t="shared" si="12"/>
        <v>1.1743021734475679E-9</v>
      </c>
      <c r="P67">
        <f t="shared" si="15"/>
        <v>2.9126296753535729E-14</v>
      </c>
      <c r="Q67">
        <f t="shared" si="3"/>
        <v>1.7614532601713518E-11</v>
      </c>
      <c r="R67">
        <f t="shared" si="4"/>
        <v>4.3689445130303593E-16</v>
      </c>
      <c r="S67">
        <f t="shared" si="13"/>
        <v>8.3179737285869355E-9</v>
      </c>
      <c r="T67">
        <f t="shared" si="14"/>
        <v>5.8252593507071445E-13</v>
      </c>
      <c r="U67">
        <f t="shared" si="8"/>
        <v>1.2476960592880404E-10</v>
      </c>
      <c r="V67">
        <f t="shared" si="5"/>
        <v>8.7378890260607164E-15</v>
      </c>
    </row>
    <row r="68" spans="4:22">
      <c r="O68" t="s">
        <v>2</v>
      </c>
      <c r="Q68" s="6">
        <f>SUM(Q37:Q67)</f>
        <v>1884.4853031421794</v>
      </c>
      <c r="R68" s="6">
        <f>SUM(R37:R67)</f>
        <v>493.70373540293042</v>
      </c>
      <c r="U68" s="7">
        <f>SUM(U37:U67)</f>
        <v>1979.6875639237726</v>
      </c>
      <c r="V68" s="7">
        <f>SUM(V37:V67)</f>
        <v>511.57470805860618</v>
      </c>
    </row>
    <row r="69" spans="4:22">
      <c r="N69" s="11" t="s">
        <v>52</v>
      </c>
      <c r="O69" s="8">
        <v>120</v>
      </c>
      <c r="P69" s="8">
        <v>50</v>
      </c>
      <c r="Q69" s="9">
        <f>B9</f>
        <v>2000</v>
      </c>
      <c r="R69" s="9">
        <f>B8</f>
        <v>500</v>
      </c>
      <c r="S69" s="8">
        <v>850</v>
      </c>
      <c r="T69" s="8">
        <v>1000</v>
      </c>
      <c r="U69" s="9">
        <f>B9</f>
        <v>2000</v>
      </c>
      <c r="V69" s="9">
        <f>B8</f>
        <v>500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dee</cp:lastModifiedBy>
  <dcterms:created xsi:type="dcterms:W3CDTF">2025-09-18T14:48:38Z</dcterms:created>
  <dcterms:modified xsi:type="dcterms:W3CDTF">2025-09-22T08:01:57Z</dcterms:modified>
</cp:coreProperties>
</file>