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870" yWindow="0" windowWidth="19440" windowHeight="12915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/>
  <c r="A13"/>
  <c r="A7"/>
  <c r="A6"/>
  <c r="A8"/>
  <c r="A10" s="1"/>
  <c r="A15" s="1"/>
  <c r="A21"/>
  <c r="A25" s="1"/>
  <c r="A9"/>
  <c r="A14" s="1"/>
  <c r="A17" s="1"/>
  <c r="J39"/>
  <c r="I39"/>
  <c r="H39"/>
  <c r="G39"/>
  <c r="G30"/>
  <c r="A22" l="1"/>
  <c r="A26" s="1"/>
  <c r="K39"/>
  <c r="I30"/>
  <c r="H30"/>
  <c r="G21"/>
  <c r="A18" l="1"/>
  <c r="K21"/>
  <c r="K30"/>
  <c r="A23" l="1"/>
  <c r="H22"/>
  <c r="G22"/>
  <c r="G40"/>
  <c r="G31"/>
  <c r="A30" l="1"/>
  <c r="A31" s="1"/>
  <c r="H23"/>
  <c r="K23" s="1"/>
  <c r="K25" s="1"/>
  <c r="A34" l="1"/>
  <c r="A39" s="1"/>
  <c r="K22"/>
  <c r="K24" s="1"/>
  <c r="H31"/>
  <c r="H40"/>
  <c r="H32"/>
  <c r="H41"/>
  <c r="A35" l="1"/>
  <c r="J41" s="1"/>
  <c r="A27"/>
  <c r="I41"/>
  <c r="I32"/>
  <c r="K32" s="1"/>
  <c r="K34" s="1"/>
  <c r="A32" l="1"/>
  <c r="A36" s="1"/>
  <c r="J40" s="1"/>
  <c r="I31"/>
  <c r="K31" s="1"/>
  <c r="K33" s="1"/>
  <c r="I40"/>
  <c r="K41"/>
  <c r="K43" s="1"/>
  <c r="A40"/>
  <c r="K40" l="1"/>
  <c r="K42" s="1"/>
  <c r="A41"/>
</calcChain>
</file>

<file path=xl/sharedStrings.xml><?xml version="1.0" encoding="utf-8"?>
<sst xmlns="http://schemas.openxmlformats.org/spreadsheetml/2006/main" count="78" uniqueCount="42">
  <si>
    <t>спирт</t>
  </si>
  <si>
    <t>сахар</t>
  </si>
  <si>
    <t>общий</t>
  </si>
  <si>
    <t>слив водка</t>
  </si>
  <si>
    <t>итого</t>
  </si>
  <si>
    <t xml:space="preserve"> - крепость смеси сливов</t>
  </si>
  <si>
    <t>получился в банке % сахара</t>
  </si>
  <si>
    <t>получился в банке % спирта</t>
  </si>
  <si>
    <t>осталось в банке жидкости</t>
  </si>
  <si>
    <t xml:space="preserve"> - общий объем</t>
  </si>
  <si>
    <t xml:space="preserve"> + сахар</t>
  </si>
  <si>
    <t xml:space="preserve"> + вода 2</t>
  </si>
  <si>
    <t>слив сахар</t>
  </si>
  <si>
    <t xml:space="preserve"> - общий спирт</t>
  </si>
  <si>
    <t xml:space="preserve"> - общий сахар</t>
  </si>
  <si>
    <t xml:space="preserve"> - сахар в смеси сливов, г/л</t>
  </si>
  <si>
    <t>осталось в банке спирта, мл</t>
  </si>
  <si>
    <t>осталось в банке сахара, г</t>
  </si>
  <si>
    <t>добавили в банку сахара, гр</t>
  </si>
  <si>
    <t>слив после добавления сахара, мл</t>
  </si>
  <si>
    <t>осталось в банке жидкости, мл</t>
  </si>
  <si>
    <t>получилось в банке жидкости, мл</t>
  </si>
  <si>
    <t>осталось в банке сахара, гр</t>
  </si>
  <si>
    <t>добавили в банку воды 2, мл</t>
  </si>
  <si>
    <t>слив после добавления воды 2, мл</t>
  </si>
  <si>
    <t>ягода (растворимая часть)</t>
  </si>
  <si>
    <t>настаивание на спирту</t>
  </si>
  <si>
    <t>настаивание на сахаре</t>
  </si>
  <si>
    <t>настаивание на воде 1</t>
  </si>
  <si>
    <t>настаивание на воде 2</t>
  </si>
  <si>
    <t>сахаристость ягоды, %</t>
  </si>
  <si>
    <t>ПРИЕМНАЯ БАНКА</t>
  </si>
  <si>
    <t>слив спирт</t>
  </si>
  <si>
    <t>крепость спирта</t>
  </si>
  <si>
    <t xml:space="preserve">объем спирта </t>
  </si>
  <si>
    <t>в банке спирта, мл</t>
  </si>
  <si>
    <t>в банке сахара, г</t>
  </si>
  <si>
    <t>слив после залива спиртом</t>
  </si>
  <si>
    <t>слив после добавления воды 1, мл</t>
  </si>
  <si>
    <t>добавили в банку воды 1, мл</t>
  </si>
  <si>
    <t>НАСТОЙНАЯ БАНКА:</t>
  </si>
  <si>
    <t xml:space="preserve"> +  вода 1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</si>
</sst>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" fontId="0" fillId="0" borderId="0" xfId="0" applyNumberFormat="1"/>
    <xf numFmtId="0" fontId="0" fillId="2" borderId="0" xfId="0" applyFill="1"/>
    <xf numFmtId="0" fontId="0" fillId="3" borderId="0" xfId="0" applyFill="1"/>
    <xf numFmtId="1" fontId="0" fillId="3" borderId="0" xfId="0" applyNumberFormat="1" applyFill="1"/>
    <xf numFmtId="1" fontId="0" fillId="3" borderId="1" xfId="0" applyNumberFormat="1" applyFont="1" applyFill="1" applyBorder="1" applyAlignment="1"/>
    <xf numFmtId="1" fontId="0" fillId="3" borderId="1" xfId="0" applyNumberFormat="1" applyFont="1" applyFill="1" applyBorder="1"/>
    <xf numFmtId="9" fontId="0" fillId="3" borderId="1" xfId="1" applyFont="1" applyFill="1" applyBorder="1"/>
    <xf numFmtId="9" fontId="0" fillId="3" borderId="0" xfId="1" applyFont="1" applyFill="1"/>
    <xf numFmtId="164" fontId="0" fillId="2" borderId="0" xfId="1" applyNumberFormat="1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1" fontId="0" fillId="0" borderId="0" xfId="0" applyNumberFormat="1" applyBorder="1"/>
    <xf numFmtId="0" fontId="0" fillId="0" borderId="0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" fontId="0" fillId="3" borderId="9" xfId="0" applyNumberFormat="1" applyFont="1" applyFill="1" applyBorder="1"/>
    <xf numFmtId="0" fontId="0" fillId="0" borderId="8" xfId="0" applyFont="1" applyBorder="1"/>
    <xf numFmtId="0" fontId="0" fillId="0" borderId="10" xfId="0" applyBorder="1"/>
    <xf numFmtId="164" fontId="0" fillId="3" borderId="0" xfId="1" applyNumberFormat="1" applyFont="1" applyFill="1"/>
    <xf numFmtId="9" fontId="0" fillId="3" borderId="0" xfId="1" applyNumberFormat="1" applyFont="1" applyFill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topLeftCell="A7" workbookViewId="0">
      <selection activeCell="A21" sqref="A21"/>
    </sheetView>
  </sheetViews>
  <sheetFormatPr defaultRowHeight="15"/>
  <cols>
    <col min="1" max="1" width="10.28515625" bestFit="1" customWidth="1"/>
    <col min="5" max="5" width="11.7109375" customWidth="1"/>
    <col min="7" max="7" width="11.42578125" customWidth="1"/>
    <col min="9" max="10" width="9.140625" customWidth="1"/>
  </cols>
  <sheetData>
    <row r="1" spans="1:2">
      <c r="A1" t="s">
        <v>40</v>
      </c>
    </row>
    <row r="2" spans="1:2">
      <c r="A2" s="2">
        <v>1000</v>
      </c>
      <c r="B2" t="s">
        <v>25</v>
      </c>
    </row>
    <row r="3" spans="1:2">
      <c r="A3" s="2">
        <v>10</v>
      </c>
      <c r="B3" t="s">
        <v>30</v>
      </c>
    </row>
    <row r="4" spans="1:2">
      <c r="A4" s="2">
        <v>1200</v>
      </c>
      <c r="B4" t="s">
        <v>34</v>
      </c>
    </row>
    <row r="5" spans="1:2">
      <c r="A5" s="9">
        <v>0.96499999999999997</v>
      </c>
      <c r="B5" t="s">
        <v>33</v>
      </c>
    </row>
    <row r="6" spans="1:2">
      <c r="A6" s="4">
        <f>A2+A4</f>
        <v>2200</v>
      </c>
      <c r="B6" t="s">
        <v>21</v>
      </c>
    </row>
    <row r="7" spans="1:2">
      <c r="A7" s="4">
        <f>A2*A3/100</f>
        <v>100</v>
      </c>
      <c r="B7" t="s">
        <v>36</v>
      </c>
    </row>
    <row r="8" spans="1:2">
      <c r="A8" s="4">
        <f>A5*A4</f>
        <v>1158</v>
      </c>
      <c r="B8" t="s">
        <v>35</v>
      </c>
    </row>
    <row r="9" spans="1:2">
      <c r="A9" s="24">
        <f>A2*A3/100/A6</f>
        <v>4.5454545454545456E-2</v>
      </c>
      <c r="B9" t="s">
        <v>6</v>
      </c>
    </row>
    <row r="10" spans="1:2">
      <c r="A10" s="24">
        <f>A8/(A4+A2)</f>
        <v>0.52636363636363637</v>
      </c>
      <c r="B10" t="s">
        <v>7</v>
      </c>
    </row>
    <row r="11" spans="1:2">
      <c r="A11" t="s">
        <v>26</v>
      </c>
    </row>
    <row r="12" spans="1:2">
      <c r="A12" s="2">
        <v>1300</v>
      </c>
      <c r="B12" t="s">
        <v>37</v>
      </c>
    </row>
    <row r="13" spans="1:2">
      <c r="A13" s="3">
        <f>A2+A4-A12</f>
        <v>900</v>
      </c>
      <c r="B13" t="s">
        <v>20</v>
      </c>
    </row>
    <row r="14" spans="1:2">
      <c r="A14" s="4">
        <f>A13*A9</f>
        <v>40.909090909090914</v>
      </c>
      <c r="B14" t="s">
        <v>17</v>
      </c>
    </row>
    <row r="15" spans="1:2">
      <c r="A15" s="4">
        <f>A13*A10</f>
        <v>473.72727272727275</v>
      </c>
      <c r="B15" t="s">
        <v>16</v>
      </c>
    </row>
    <row r="16" spans="1:2">
      <c r="A16" s="2">
        <v>250</v>
      </c>
      <c r="B16" t="s">
        <v>18</v>
      </c>
    </row>
    <row r="17" spans="1:14" ht="15.75" thickBot="1">
      <c r="A17" s="8">
        <f>(A16+A14)/(A16+A13+A14)</f>
        <v>0.24427480916030536</v>
      </c>
      <c r="B17" t="s">
        <v>6</v>
      </c>
    </row>
    <row r="18" spans="1:14" ht="15.75" thickBot="1">
      <c r="A18" s="23">
        <f>A15/(A13+A16+A14)</f>
        <v>0.39778625954198471</v>
      </c>
      <c r="B18" t="s">
        <v>7</v>
      </c>
      <c r="F18" s="25" t="s">
        <v>31</v>
      </c>
      <c r="G18" s="26"/>
      <c r="H18" s="26"/>
      <c r="I18" s="26"/>
      <c r="J18" s="26"/>
      <c r="K18" s="26"/>
      <c r="L18" s="26"/>
      <c r="M18" s="26"/>
      <c r="N18" s="27"/>
    </row>
    <row r="19" spans="1:14" ht="15.75" thickBot="1">
      <c r="A19" s="1" t="s">
        <v>27</v>
      </c>
    </row>
    <row r="20" spans="1:14">
      <c r="A20" s="2">
        <v>250</v>
      </c>
      <c r="B20" t="s">
        <v>19</v>
      </c>
      <c r="F20" s="10"/>
      <c r="G20" s="11" t="s">
        <v>32</v>
      </c>
      <c r="H20" s="11" t="s">
        <v>12</v>
      </c>
      <c r="I20" s="11"/>
      <c r="J20" s="11"/>
      <c r="K20" s="11" t="s">
        <v>4</v>
      </c>
      <c r="L20" s="11"/>
      <c r="M20" s="11"/>
      <c r="N20" s="12"/>
    </row>
    <row r="21" spans="1:14">
      <c r="A21" s="4">
        <f>A13+A16-A20</f>
        <v>900</v>
      </c>
      <c r="B21" t="s">
        <v>20</v>
      </c>
      <c r="F21" s="13" t="s">
        <v>2</v>
      </c>
      <c r="G21" s="14">
        <f>A12</f>
        <v>1300</v>
      </c>
      <c r="H21" s="14">
        <f>A20</f>
        <v>250</v>
      </c>
      <c r="I21" s="14"/>
      <c r="J21" s="15"/>
      <c r="K21" s="5">
        <f>H21+G21</f>
        <v>1550</v>
      </c>
      <c r="L21" s="16" t="s">
        <v>9</v>
      </c>
      <c r="M21" s="14"/>
      <c r="N21" s="17"/>
    </row>
    <row r="22" spans="1:14">
      <c r="A22" s="4">
        <f>A21*A17</f>
        <v>219.84732824427482</v>
      </c>
      <c r="B22" t="s">
        <v>17</v>
      </c>
      <c r="F22" s="13" t="s">
        <v>0</v>
      </c>
      <c r="G22" s="15">
        <f>A12*A10</f>
        <v>684.27272727272725</v>
      </c>
      <c r="H22" s="15">
        <f>A18*A20</f>
        <v>99.446564885496173</v>
      </c>
      <c r="I22" s="14"/>
      <c r="J22" s="15"/>
      <c r="K22" s="6">
        <f>H22+G22</f>
        <v>783.71929215822342</v>
      </c>
      <c r="L22" s="16" t="s">
        <v>13</v>
      </c>
      <c r="M22" s="14"/>
      <c r="N22" s="17"/>
    </row>
    <row r="23" spans="1:14">
      <c r="A23" s="4">
        <f>A21*A18</f>
        <v>358.00763358778624</v>
      </c>
      <c r="B23" t="s">
        <v>16</v>
      </c>
      <c r="F23" s="13" t="s">
        <v>1</v>
      </c>
      <c r="G23" s="14"/>
      <c r="H23" s="15">
        <f>A17*A20</f>
        <v>61.068702290076338</v>
      </c>
      <c r="I23" s="14"/>
      <c r="J23" s="15"/>
      <c r="K23" s="6">
        <f>H23+G23</f>
        <v>61.068702290076338</v>
      </c>
      <c r="L23" s="16" t="s">
        <v>14</v>
      </c>
      <c r="M23" s="14"/>
      <c r="N23" s="17"/>
    </row>
    <row r="24" spans="1:14">
      <c r="A24" s="2">
        <v>500</v>
      </c>
      <c r="B24" t="s">
        <v>39</v>
      </c>
      <c r="F24" s="13"/>
      <c r="G24" s="14"/>
      <c r="H24" s="14"/>
      <c r="I24" s="14"/>
      <c r="J24" s="14"/>
      <c r="K24" s="7">
        <f>K22/K21</f>
        <v>0.50562534977949902</v>
      </c>
      <c r="L24" s="16" t="s">
        <v>5</v>
      </c>
      <c r="M24" s="14"/>
      <c r="N24" s="17"/>
    </row>
    <row r="25" spans="1:14" ht="15.75" thickBot="1">
      <c r="A25" s="4">
        <f>A21+A24</f>
        <v>1400</v>
      </c>
      <c r="B25" t="s">
        <v>21</v>
      </c>
      <c r="F25" s="18"/>
      <c r="G25" s="19"/>
      <c r="H25" s="19"/>
      <c r="I25" s="19"/>
      <c r="J25" s="19"/>
      <c r="K25" s="20">
        <f>1000*K23/K21</f>
        <v>39.399162767791189</v>
      </c>
      <c r="L25" s="21" t="s">
        <v>15</v>
      </c>
      <c r="M25" s="19"/>
      <c r="N25" s="22"/>
    </row>
    <row r="26" spans="1:14">
      <c r="A26" s="8">
        <f>A22/A25</f>
        <v>0.15703380588876772</v>
      </c>
      <c r="B26" t="s">
        <v>6</v>
      </c>
    </row>
    <row r="27" spans="1:14">
      <c r="A27" s="8">
        <f>A23/A25</f>
        <v>0.25571973827699018</v>
      </c>
      <c r="B27" t="s">
        <v>7</v>
      </c>
    </row>
    <row r="28" spans="1:14" ht="15.75" thickBot="1">
      <c r="A28" s="1" t="s">
        <v>28</v>
      </c>
    </row>
    <row r="29" spans="1:14">
      <c r="A29" s="2">
        <v>500</v>
      </c>
      <c r="B29" t="s">
        <v>38</v>
      </c>
      <c r="F29" s="10"/>
      <c r="G29" s="11" t="s">
        <v>3</v>
      </c>
      <c r="H29" s="11" t="s">
        <v>10</v>
      </c>
      <c r="I29" s="11" t="s">
        <v>41</v>
      </c>
      <c r="J29" s="11"/>
      <c r="K29" s="11" t="s">
        <v>4</v>
      </c>
      <c r="L29" s="11"/>
      <c r="M29" s="11"/>
      <c r="N29" s="12"/>
    </row>
    <row r="30" spans="1:14">
      <c r="A30" s="4">
        <f>A25-A29</f>
        <v>900</v>
      </c>
      <c r="B30" t="s">
        <v>20</v>
      </c>
      <c r="F30" s="13" t="s">
        <v>2</v>
      </c>
      <c r="G30" s="14">
        <f>A12</f>
        <v>1300</v>
      </c>
      <c r="H30" s="14">
        <f>A20</f>
        <v>250</v>
      </c>
      <c r="I30" s="14">
        <f>A29</f>
        <v>500</v>
      </c>
      <c r="J30" s="14"/>
      <c r="K30" s="5">
        <f>H30+G30+I30</f>
        <v>2050</v>
      </c>
      <c r="L30" s="16" t="s">
        <v>9</v>
      </c>
      <c r="M30" s="14"/>
      <c r="N30" s="17"/>
    </row>
    <row r="31" spans="1:14">
      <c r="A31" s="4">
        <f>A30*A26</f>
        <v>141.33042529989095</v>
      </c>
      <c r="B31" t="s">
        <v>22</v>
      </c>
      <c r="F31" s="13" t="s">
        <v>0</v>
      </c>
      <c r="G31" s="15">
        <f>A12*A10</f>
        <v>684.27272727272725</v>
      </c>
      <c r="H31" s="15">
        <f>A18*A20</f>
        <v>99.446564885496173</v>
      </c>
      <c r="I31" s="15">
        <f>A29*A27</f>
        <v>127.85986913849509</v>
      </c>
      <c r="J31" s="15"/>
      <c r="K31" s="6">
        <f t="shared" ref="K31:K32" si="0">H31+G31+I31</f>
        <v>911.57916129671855</v>
      </c>
      <c r="L31" s="16" t="s">
        <v>13</v>
      </c>
      <c r="M31" s="14"/>
      <c r="N31" s="17"/>
    </row>
    <row r="32" spans="1:14">
      <c r="A32" s="4">
        <f>A30*A27</f>
        <v>230.14776444929117</v>
      </c>
      <c r="B32" t="s">
        <v>16</v>
      </c>
      <c r="F32" s="13" t="s">
        <v>1</v>
      </c>
      <c r="G32" s="14"/>
      <c r="H32" s="15">
        <f>A17*A20</f>
        <v>61.068702290076338</v>
      </c>
      <c r="I32" s="15">
        <f>A29*A26</f>
        <v>78.516902944383858</v>
      </c>
      <c r="J32" s="15"/>
      <c r="K32" s="6">
        <f t="shared" si="0"/>
        <v>139.58560523446019</v>
      </c>
      <c r="L32" s="16" t="s">
        <v>14</v>
      </c>
      <c r="M32" s="14"/>
      <c r="N32" s="17"/>
    </row>
    <row r="33" spans="1:14">
      <c r="A33" s="2">
        <v>500</v>
      </c>
      <c r="B33" t="s">
        <v>23</v>
      </c>
      <c r="F33" s="13"/>
      <c r="G33" s="14"/>
      <c r="H33" s="14"/>
      <c r="I33" s="14"/>
      <c r="J33" s="14"/>
      <c r="K33" s="7">
        <f>K31/K30</f>
        <v>0.44467276160815539</v>
      </c>
      <c r="L33" s="16" t="s">
        <v>5</v>
      </c>
      <c r="M33" s="14"/>
      <c r="N33" s="17"/>
    </row>
    <row r="34" spans="1:14" ht="15.75" thickBot="1">
      <c r="A34" s="4">
        <f>A30+A33</f>
        <v>1400</v>
      </c>
      <c r="B34" t="s">
        <v>21</v>
      </c>
      <c r="F34" s="18"/>
      <c r="G34" s="19"/>
      <c r="H34" s="19"/>
      <c r="I34" s="19"/>
      <c r="J34" s="19"/>
      <c r="K34" s="20">
        <f>1000*K32/K30</f>
        <v>68.090539138761059</v>
      </c>
      <c r="L34" s="21" t="s">
        <v>15</v>
      </c>
      <c r="M34" s="19"/>
      <c r="N34" s="22"/>
    </row>
    <row r="35" spans="1:14">
      <c r="A35" s="8">
        <f>A31/A34</f>
        <v>0.10095030378563639</v>
      </c>
      <c r="B35" t="s">
        <v>6</v>
      </c>
    </row>
    <row r="36" spans="1:14">
      <c r="A36" s="8">
        <f>A32/A34</f>
        <v>0.16439126032092227</v>
      </c>
      <c r="B36" t="s">
        <v>7</v>
      </c>
    </row>
    <row r="37" spans="1:14" ht="15.75" thickBot="1">
      <c r="A37" s="1" t="s">
        <v>29</v>
      </c>
    </row>
    <row r="38" spans="1:14">
      <c r="A38" s="2">
        <v>500</v>
      </c>
      <c r="B38" t="s">
        <v>24</v>
      </c>
      <c r="F38" s="10"/>
      <c r="G38" s="11" t="s">
        <v>3</v>
      </c>
      <c r="H38" s="11" t="s">
        <v>10</v>
      </c>
      <c r="I38" s="11" t="s">
        <v>41</v>
      </c>
      <c r="J38" s="11" t="s">
        <v>11</v>
      </c>
      <c r="K38" s="11" t="s">
        <v>4</v>
      </c>
      <c r="L38" s="11"/>
      <c r="M38" s="11"/>
      <c r="N38" s="12"/>
    </row>
    <row r="39" spans="1:14">
      <c r="A39" s="4">
        <f>A34-A38</f>
        <v>900</v>
      </c>
      <c r="B39" t="s">
        <v>8</v>
      </c>
      <c r="F39" s="13" t="s">
        <v>2</v>
      </c>
      <c r="G39" s="14">
        <f>A12</f>
        <v>1300</v>
      </c>
      <c r="H39" s="14">
        <f>A20</f>
        <v>250</v>
      </c>
      <c r="I39" s="14">
        <f>A29</f>
        <v>500</v>
      </c>
      <c r="J39" s="14">
        <f>A38</f>
        <v>500</v>
      </c>
      <c r="K39" s="5">
        <f>H39+G39+I39+J39</f>
        <v>2550</v>
      </c>
      <c r="L39" s="16" t="s">
        <v>9</v>
      </c>
      <c r="M39" s="14"/>
      <c r="N39" s="17"/>
    </row>
    <row r="40" spans="1:14">
      <c r="A40" s="4">
        <f>A39*A35</f>
        <v>90.855273407072758</v>
      </c>
      <c r="B40" t="s">
        <v>17</v>
      </c>
      <c r="F40" s="13" t="s">
        <v>0</v>
      </c>
      <c r="G40" s="15">
        <f>A10*A12</f>
        <v>684.27272727272725</v>
      </c>
      <c r="H40" s="15">
        <f>A18*A20</f>
        <v>99.446564885496173</v>
      </c>
      <c r="I40" s="15">
        <f>A27*A29</f>
        <v>127.85986913849509</v>
      </c>
      <c r="J40" s="15">
        <f>J39*A36</f>
        <v>82.195630160461135</v>
      </c>
      <c r="K40" s="6">
        <f>H40+G40+I40+J40</f>
        <v>993.77479145717973</v>
      </c>
      <c r="L40" s="16" t="s">
        <v>13</v>
      </c>
      <c r="M40" s="14"/>
      <c r="N40" s="17"/>
    </row>
    <row r="41" spans="1:14">
      <c r="A41" s="4">
        <f>A39*A36</f>
        <v>147.95213428883005</v>
      </c>
      <c r="B41" t="s">
        <v>16</v>
      </c>
      <c r="F41" s="13" t="s">
        <v>1</v>
      </c>
      <c r="G41" s="14"/>
      <c r="H41" s="15">
        <f>A20*A17</f>
        <v>61.068702290076338</v>
      </c>
      <c r="I41" s="15">
        <f>A26*A29</f>
        <v>78.516902944383858</v>
      </c>
      <c r="J41" s="15">
        <f>J39*A35</f>
        <v>50.475151892818197</v>
      </c>
      <c r="K41" s="6">
        <f>H41+G41+I41+J41</f>
        <v>190.06075712727838</v>
      </c>
      <c r="L41" s="16" t="s">
        <v>14</v>
      </c>
      <c r="M41" s="14"/>
      <c r="N41" s="17"/>
    </row>
    <row r="42" spans="1:14">
      <c r="F42" s="13"/>
      <c r="G42" s="14"/>
      <c r="H42" s="14"/>
      <c r="I42" s="14"/>
      <c r="J42" s="14"/>
      <c r="K42" s="7">
        <f>K40/K39</f>
        <v>0.38971560449301168</v>
      </c>
      <c r="L42" s="16" t="s">
        <v>5</v>
      </c>
      <c r="M42" s="14"/>
      <c r="N42" s="17"/>
    </row>
    <row r="43" spans="1:14" ht="15.75" thickBot="1">
      <c r="F43" s="18"/>
      <c r="G43" s="19"/>
      <c r="H43" s="19"/>
      <c r="I43" s="19"/>
      <c r="J43" s="19"/>
      <c r="K43" s="20">
        <f>1000*K41/K39</f>
        <v>74.533630245991517</v>
      </c>
      <c r="L43" s="21" t="s">
        <v>15</v>
      </c>
      <c r="M43" s="19"/>
      <c r="N43" s="22"/>
    </row>
  </sheetData>
  <mergeCells count="1">
    <mergeCell ref="F18:N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dee</cp:lastModifiedBy>
  <dcterms:created xsi:type="dcterms:W3CDTF">2021-09-08T12:03:48Z</dcterms:created>
  <dcterms:modified xsi:type="dcterms:W3CDTF">2026-01-27T10:07:07Z</dcterms:modified>
</cp:coreProperties>
</file>